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2"/>
  </bookViews>
  <sheets>
    <sheet name="Дворы" sheetId="1" r:id="rId1"/>
    <sheet name="Парки" sheetId="2" r:id="rId2"/>
    <sheet name="Общественные" sheetId="3" r:id="rId3"/>
    <sheet name="Лист4" sheetId="4" r:id="rId4"/>
    <sheet name="Лист5" sheetId="5" r:id="rId5"/>
  </sheets>
  <definedNames>
    <definedName name="Z_591E8D14_7FEE_4C94_A3FD_02EB26753504__wvu_FilterData" localSheetId="1">NA()</definedName>
    <definedName name="Z_591E8D14_7FEE_4C94_A3FD_02EB26753504__wvu_FilterData" localSheetId="2">'Общественные'!$A$4:$AM$8</definedName>
    <definedName name="_xlnm__FilterDatabase" localSheetId="2">'Общественные'!$A$4:$AO$8</definedName>
  </definedNames>
  <calcPr fullCalcOnLoad="1"/>
</workbook>
</file>

<file path=xl/sharedStrings.xml><?xml version="1.0" encoding="utf-8"?>
<sst xmlns="http://schemas.openxmlformats.org/spreadsheetml/2006/main" count="672" uniqueCount="240">
  <si>
    <t>Информация по ходе реализации работ по благоустройству дворовых территорий на территории Субъектов в рамках Приоритетного проекта по формировнию комфортной городской среды в 2018 году</t>
  </si>
  <si>
    <t>№ п/п</t>
  </si>
  <si>
    <t>Субъект  РФ</t>
  </si>
  <si>
    <t>№ п/п МО</t>
  </si>
  <si>
    <t>Муниципальное образование</t>
  </si>
  <si>
    <t>Адрес дворовой территории</t>
  </si>
  <si>
    <t>Площадь дворовой территории,
м2</t>
  </si>
  <si>
    <t>Кем предложена дворовая территория (гражданами/муниципальным образованием)</t>
  </si>
  <si>
    <t>Сметная стоимость работ (начальная цена контракта),
тыс. рублей</t>
  </si>
  <si>
    <t>Стоимость работ по контракту,
тыс. рублей</t>
  </si>
  <si>
    <t>Сумма экономии,
тыс. руб.</t>
  </si>
  <si>
    <t>Исполнитель работ</t>
  </si>
  <si>
    <t>Дата подписания контракта</t>
  </si>
  <si>
    <t>Срок гаратийных обязательств по контракту (кол-во лет, месяцев, в случает отсутствия гарантийных обяхательств Исполниеля, указать "Не установлен")</t>
  </si>
  <si>
    <t>Дата начала работ, согласно контракта,
ДД.ММ.ГГ</t>
  </si>
  <si>
    <t>Дата окончания работ согласно контракта,
ДД.ММ.ГГ</t>
  </si>
  <si>
    <t>Направления расходования экономии</t>
  </si>
  <si>
    <r>
      <rPr>
        <b/>
        <sz val="10"/>
        <color indexed="8"/>
        <rFont val="Times New Roman"/>
        <family val="1"/>
      </rPr>
      <t>Фактически оплачено</t>
    </r>
    <r>
      <rPr>
        <sz val="10"/>
        <color indexed="8"/>
        <rFont val="Times New Roman"/>
        <family val="1"/>
      </rPr>
      <t xml:space="preserve"> за работы по заключенным контрактам</t>
    </r>
  </si>
  <si>
    <t>Финансовое участие заинтересованных лиц</t>
  </si>
  <si>
    <t>Финансовое участие  граждан в благоустройстве объектов</t>
  </si>
  <si>
    <t>Трудовое участие граждан в благоустройстве объектов</t>
  </si>
  <si>
    <r>
      <rPr>
        <sz val="10"/>
        <color indexed="8"/>
        <rFont val="Times New Roman"/>
        <family val="1"/>
      </rPr>
      <t>Информация о проведении</t>
    </r>
    <r>
      <rPr>
        <b/>
        <sz val="10"/>
        <color indexed="8"/>
        <rFont val="Times New Roman"/>
        <family val="1"/>
      </rPr>
      <t xml:space="preserve"> публичных мероприятий по случаю сдачи/приемки</t>
    </r>
    <r>
      <rPr>
        <sz val="10"/>
        <color indexed="8"/>
        <rFont val="Times New Roman"/>
        <family val="1"/>
      </rPr>
      <t xml:space="preserve"> объекта благоустройства</t>
    </r>
  </si>
  <si>
    <r>
      <rPr>
        <b/>
        <sz val="10"/>
        <color indexed="8"/>
        <rFont val="Times New Roman"/>
        <family val="1"/>
      </rPr>
      <t>наличие риска невыполнения работ</t>
    </r>
    <r>
      <rPr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</si>
  <si>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</rPr>
      <t xml:space="preserve">Выполнение работ по объектам   </t>
    </r>
    <r>
      <rPr>
        <sz val="10"/>
        <color indexed="8"/>
        <rFont val="Times New Roman"/>
        <family val="1"/>
      </rPr>
      <t xml:space="preserve">                                                 ед. </t>
    </r>
  </si>
  <si>
    <r>
      <rPr>
        <b/>
        <sz val="10"/>
        <color indexed="8"/>
        <rFont val="Times New Roman"/>
        <family val="1"/>
      </rPr>
      <t xml:space="preserve">Контракты по объектам                                       </t>
    </r>
    <r>
      <rPr>
        <sz val="10"/>
        <color indexed="8"/>
        <rFont val="Times New Roman"/>
        <family val="1"/>
      </rPr>
      <t xml:space="preserve"> ед.</t>
    </r>
  </si>
  <si>
    <t>Выявленные недостатки</t>
  </si>
  <si>
    <r>
      <rPr>
        <b/>
        <sz val="10"/>
        <color indexed="8"/>
        <rFont val="Times New Roman"/>
        <family val="1"/>
      </rPr>
      <t>Фактически оплачено</t>
    </r>
    <r>
      <rPr>
        <sz val="10"/>
        <color indexed="8"/>
        <rFont val="Times New Roman"/>
        <family val="1"/>
      </rPr>
      <t xml:space="preserve"> за работы </t>
    </r>
    <r>
      <rPr>
        <b/>
        <sz val="10"/>
        <color indexed="8"/>
        <rFont val="Times New Roman"/>
        <family val="1"/>
      </rPr>
      <t xml:space="preserve">по заключенным контрактам, ВСЕГО
</t>
    </r>
    <r>
      <rPr>
        <sz val="10"/>
        <color indexed="8"/>
        <rFont val="Times New Roman"/>
        <family val="1"/>
      </rPr>
      <t>(тыс.руб.)</t>
    </r>
  </si>
  <si>
    <t>В том числе:</t>
  </si>
  <si>
    <t>ВСЕГО,
тыс. руб.</t>
  </si>
  <si>
    <t xml:space="preserve">В том числе </t>
  </si>
  <si>
    <t>По минимальному перечню работ</t>
  </si>
  <si>
    <t>По дополнительному перечню работ</t>
  </si>
  <si>
    <t>В соответствии с муниципальной программой</t>
  </si>
  <si>
    <t>Фактическое трудовое участие граждан в благоустройстве объекта</t>
  </si>
  <si>
    <r>
      <rPr>
        <b/>
        <sz val="10"/>
        <color indexed="8"/>
        <rFont val="Times New Roman"/>
        <family val="1"/>
      </rPr>
      <t xml:space="preserve">За счет средств федеральной субсидии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</si>
  <si>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 xml:space="preserve">За счет средств регионального бюджета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</si>
  <si>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 xml:space="preserve">За счет средств муниципального бюджета,
</t>
    </r>
    <r>
      <rPr>
        <sz val="10"/>
        <color indexed="8"/>
        <rFont val="Times New Roman"/>
        <family val="1"/>
      </rPr>
      <t>(тыс. руб.)</t>
    </r>
  </si>
  <si>
    <r>
      <rPr>
        <b/>
        <sz val="10"/>
        <color indexed="8"/>
        <rFont val="Times New Roman"/>
        <family val="1"/>
      </rPr>
      <t xml:space="preserve">За счет средств спонсоров, инвесторов (за исключением средств граждан, и инвесторов по концессионным соглашениям)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</si>
  <si>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>За счет средств концедента</t>
    </r>
    <r>
      <rPr>
        <sz val="10"/>
        <color indexed="8"/>
        <rFont val="Times New Roman"/>
        <family val="1"/>
      </rPr>
      <t xml:space="preserve"> (тыс.руб.)</t>
    </r>
  </si>
  <si>
    <r>
      <rPr>
        <b/>
        <sz val="10"/>
        <color indexed="8"/>
        <rFont val="Times New Roman"/>
        <family val="1"/>
      </rPr>
      <t xml:space="preserve">За счет средств граждан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</si>
  <si>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 xml:space="preserve">средства спонсоров, инвесторов (за исключением средств граждан, и инвесторов по концессионным соглашениям)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</si>
  <si>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 xml:space="preserve">За счет средств концедента
</t>
    </r>
    <r>
      <rPr>
        <sz val="10"/>
        <color indexed="8"/>
        <rFont val="Times New Roman"/>
        <family val="1"/>
      </rPr>
      <t>(тыс.руб.)</t>
    </r>
  </si>
  <si>
    <r>
      <rPr>
        <b/>
        <sz val="10"/>
        <color indexed="8"/>
        <rFont val="Times New Roman"/>
        <family val="1"/>
      </rPr>
      <t xml:space="preserve">Условие финансового участия граждан в минимальном перечне работ согласно муниципальной программы
</t>
    </r>
    <r>
      <rPr>
        <sz val="10"/>
        <color indexed="8"/>
        <rFont val="Times New Roman"/>
        <family val="1"/>
      </rPr>
      <t>(да/нет/на решение общего собрания)</t>
    </r>
  </si>
  <si>
    <t>Доля финансовго участия граждан в минимальном перечне работ от стоимости работ, согласно муниципальной программы (в случае наличия),
%</t>
  </si>
  <si>
    <t>Фактическая сумма финансового участия граждан
(тыс. руб.)</t>
  </si>
  <si>
    <t xml:space="preserve"> Количество  граждан
(чел.)</t>
  </si>
  <si>
    <t>Средняя доля участия 1 гражданина,
тыс. руб.</t>
  </si>
  <si>
    <r>
      <rPr>
        <b/>
        <sz val="10"/>
        <color indexed="8"/>
        <rFont val="Times New Roman"/>
        <family val="1"/>
      </rPr>
      <t xml:space="preserve">Условие финансового участия граждан в дополнительном перечне работ согласно муниципальной программы
</t>
    </r>
    <r>
      <rPr>
        <sz val="10"/>
        <color indexed="8"/>
        <rFont val="Times New Roman"/>
        <family val="1"/>
      </rPr>
      <t>(да/нет/на решение общего собрания)</t>
    </r>
  </si>
  <si>
    <t>Доля финансового участия граждан в дополнительном перечне работ от стоимости работ, согласно муниципальной программы (в случае наличия),
%</t>
  </si>
  <si>
    <r>
      <rPr>
        <b/>
        <sz val="10"/>
        <color indexed="8"/>
        <rFont val="Times New Roman"/>
        <family val="1"/>
      </rPr>
      <t xml:space="preserve">Наличие условия трудового участия граждан в минимальном перечне работ согласно муниципальной программы
</t>
    </r>
    <r>
      <rPr>
        <b/>
        <sz val="10"/>
        <color indexed="10"/>
        <rFont val="Times New Roman"/>
        <family val="1"/>
      </rPr>
      <t>(да/нет/на решение общего собрания)</t>
    </r>
  </si>
  <si>
    <r>
      <rPr>
        <b/>
        <sz val="10"/>
        <color indexed="8"/>
        <rFont val="Times New Roman"/>
        <family val="1"/>
      </rPr>
      <t xml:space="preserve">Наличие обязательного трудового участия граждан в дополнительном перечне работ согласно муниципальной программы
</t>
    </r>
    <r>
      <rPr>
        <b/>
        <sz val="10"/>
        <color indexed="10"/>
        <rFont val="Times New Roman"/>
        <family val="1"/>
      </rPr>
      <t>(да/нет/на решение общего собрания)</t>
    </r>
  </si>
  <si>
    <t>Вид участия
(субботник,пр.)</t>
  </si>
  <si>
    <t xml:space="preserve"> Количество  граждан, принявших трудовое участие
(чел.)</t>
  </si>
  <si>
    <r>
      <rPr>
        <b/>
        <sz val="10"/>
        <color indexed="8"/>
        <rFont val="Times New Roman"/>
        <family val="1"/>
      </rPr>
      <t>Проведено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публичное мероприятие
</t>
    </r>
    <r>
      <rPr>
        <sz val="10"/>
        <color indexed="8"/>
        <rFont val="Times New Roman"/>
        <family val="1"/>
      </rPr>
      <t>(да).
В случае отсутствия мероприятия - не заполняется</t>
    </r>
  </si>
  <si>
    <t xml:space="preserve">Наименование мероприятия </t>
  </si>
  <si>
    <r>
      <rPr>
        <b/>
        <sz val="10"/>
        <color indexed="8"/>
        <rFont val="Times New Roman"/>
        <family val="1"/>
      </rPr>
      <t xml:space="preserve">Количество участников мероприятия
</t>
    </r>
    <r>
      <rPr>
        <sz val="10"/>
        <color indexed="8"/>
        <rFont val="Times New Roman"/>
        <family val="1"/>
      </rPr>
      <t>(чел.)</t>
    </r>
  </si>
  <si>
    <t>Привлечение СМИ с целью освещения мероприятия
(да/нет)</t>
  </si>
  <si>
    <r>
      <rPr>
        <b/>
        <sz val="10"/>
        <color indexed="8"/>
        <rFont val="Times New Roman"/>
        <family val="1"/>
      </rPr>
      <t xml:space="preserve">ссылка </t>
    </r>
    <r>
      <rPr>
        <sz val="10"/>
        <color indexed="8"/>
        <rFont val="Times New Roman"/>
        <family val="1"/>
      </rPr>
      <t xml:space="preserve">(активная) </t>
    </r>
    <r>
      <rPr>
        <b/>
        <sz val="10"/>
        <color indexed="8"/>
        <rFont val="Times New Roman"/>
        <family val="1"/>
      </rPr>
      <t>на сайт</t>
    </r>
    <r>
      <rPr>
        <sz val="10"/>
        <color indexed="8"/>
        <rFont val="Times New Roman"/>
        <family val="1"/>
      </rPr>
      <t xml:space="preserve"> с информацией </t>
    </r>
    <r>
      <rPr>
        <b/>
        <sz val="10"/>
        <color indexed="8"/>
        <rFont val="Times New Roman"/>
        <family val="1"/>
      </rPr>
      <t>о проведении мероприятия</t>
    </r>
    <r>
      <rPr>
        <sz val="10"/>
        <color indexed="8"/>
        <rFont val="Times New Roman"/>
        <family val="1"/>
      </rPr>
      <t xml:space="preserve"> </t>
    </r>
  </si>
  <si>
    <t>ДА</t>
  </si>
  <si>
    <t>указать причины риска</t>
  </si>
  <si>
    <t>нет</t>
  </si>
  <si>
    <r>
      <rPr>
        <sz val="10"/>
        <color indexed="8"/>
        <rFont val="Times New Roman"/>
        <family val="1"/>
      </rPr>
      <t xml:space="preserve">Работы </t>
    </r>
    <r>
      <rPr>
        <b/>
        <sz val="10"/>
        <color indexed="8"/>
        <rFont val="Times New Roman"/>
        <family val="1"/>
      </rPr>
      <t>ЗАВЕРШЕНЫ
(да)</t>
    </r>
  </si>
  <si>
    <t>Работы ВЕДУТСЯ
(да)</t>
  </si>
  <si>
    <t xml:space="preserve">   Работы          НЕ            НАЧАТЫ
(да)</t>
  </si>
  <si>
    <t>Контракты ЗАКЛЮЧЕНЫ
(да)</t>
  </si>
  <si>
    <t>Контракты   НЕ ЗАКЛЮЧЕНЫ
(да)</t>
  </si>
  <si>
    <t>Описание недостатков</t>
  </si>
  <si>
    <t>Плановые сроки устранения недостатков</t>
  </si>
  <si>
    <t>Дата фактического устранения недоставтков</t>
  </si>
  <si>
    <t>подъездные пути 2 этап</t>
  </si>
  <si>
    <t>МО «Село Енотаевка»</t>
  </si>
  <si>
    <t>с. Енотаевка, ул. Татищева /Мусаева, 42/38</t>
  </si>
  <si>
    <t>муниципальным образованием</t>
  </si>
  <si>
    <t>ООО «Стройресурс»</t>
  </si>
  <si>
    <t>35 дней</t>
  </si>
  <si>
    <t>подъездные пути</t>
  </si>
  <si>
    <t>с. Енотаевка, ул. Мусаева 62,64, ул. Чичерина 19,</t>
  </si>
  <si>
    <t>гражданами</t>
  </si>
  <si>
    <t>40 дней</t>
  </si>
  <si>
    <t>освещение</t>
  </si>
  <si>
    <t>ООО «Пэком»</t>
  </si>
  <si>
    <t xml:space="preserve">Устройство уличного ограждения дворовых территорий </t>
  </si>
  <si>
    <t xml:space="preserve"> с.Енотаевка, Енотаевского р-на, Астраханской области  ул. Мусаева, 62, 64   </t>
  </si>
  <si>
    <t>ИП Андронов В.И.</t>
  </si>
  <si>
    <t xml:space="preserve">Итого </t>
  </si>
  <si>
    <t>Информация по ходе реализации работ по благоустройству парков, в городах численностью не более 250 тыс.чел. , на территории Субъектов в рамках Приоритетного проекта по формировнию комфортной городской среды в 2018 году</t>
  </si>
  <si>
    <t>Адрес (наименование) территории</t>
  </si>
  <si>
    <t>Площадь территории парка,
м2</t>
  </si>
  <si>
    <t>Кем предложена я территория
(гражданами/муниципальным образованием)</t>
  </si>
  <si>
    <t>Территория включена по итогам рейтингового голосования 2018г.
(да/нет)</t>
  </si>
  <si>
    <r>
      <rPr>
        <b/>
        <sz val="12"/>
        <color indexed="8"/>
        <rFont val="Times New Roman"/>
        <family val="1"/>
      </rPr>
      <t xml:space="preserve">Срок гаратийных обязательств по контракту
</t>
    </r>
    <r>
      <rPr>
        <sz val="12"/>
        <color indexed="8"/>
        <rFont val="Times New Roman"/>
        <family val="1"/>
      </rPr>
      <t>(кол-во лет, месяцев)
В случае отсутствия гарантийных обяхательств Исполнителя, указать "Не установлен")</t>
    </r>
  </si>
  <si>
    <r>
      <rPr>
        <b/>
        <sz val="12"/>
        <color indexed="8"/>
        <rFont val="Times New Roman"/>
        <family val="1"/>
      </rPr>
      <t xml:space="preserve">Дата начала работ, согласно контракта,
</t>
    </r>
    <r>
      <rPr>
        <sz val="12"/>
        <color indexed="8"/>
        <rFont val="Times New Roman"/>
        <family val="1"/>
      </rPr>
      <t>ДД.ММ.ГГ</t>
    </r>
  </si>
  <si>
    <r>
      <rPr>
        <b/>
        <sz val="12"/>
        <color indexed="8"/>
        <rFont val="Times New Roman"/>
        <family val="1"/>
      </rPr>
      <t xml:space="preserve">Дата окончания работ согласно контракта,
</t>
    </r>
    <r>
      <rPr>
        <sz val="12"/>
        <color indexed="8"/>
        <rFont val="Times New Roman"/>
        <family val="1"/>
      </rPr>
      <t>ДД.ММ.ГГ</t>
    </r>
  </si>
  <si>
    <r>
      <rPr>
        <b/>
        <sz val="12"/>
        <color indexed="8"/>
        <rFont val="Times New Roman"/>
        <family val="1"/>
      </rPr>
      <t>Фактически оплачено</t>
    </r>
    <r>
      <rPr>
        <sz val="12"/>
        <color indexed="8"/>
        <rFont val="Times New Roman"/>
        <family val="1"/>
      </rPr>
      <t xml:space="preserve"> за работы по заключенным контрактам</t>
    </r>
  </si>
  <si>
    <t>Финансовое участие граждан (за исключением средств юридических лиц)</t>
  </si>
  <si>
    <r>
      <rPr>
        <sz val="12"/>
        <color indexed="8"/>
        <rFont val="Times New Roman"/>
        <family val="1"/>
      </rPr>
      <t>Информация о проведении</t>
    </r>
    <r>
      <rPr>
        <b/>
        <sz val="12"/>
        <color indexed="8"/>
        <rFont val="Times New Roman"/>
        <family val="1"/>
      </rPr>
      <t xml:space="preserve"> публичных мероприятий по случаю сдачи/приемки</t>
    </r>
    <r>
      <rPr>
        <sz val="12"/>
        <color indexed="8"/>
        <rFont val="Times New Roman"/>
        <family val="1"/>
      </rPr>
      <t xml:space="preserve"> объекта благоустройства</t>
    </r>
  </si>
  <si>
    <r>
      <rPr>
        <b/>
        <sz val="12"/>
        <color indexed="8"/>
        <rFont val="Times New Roman"/>
        <family val="1"/>
      </rPr>
      <t>наличие риска невыполнения работ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</si>
  <si>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 xml:space="preserve">Выполнение работ по объектам   </t>
    </r>
    <r>
      <rPr>
        <sz val="12"/>
        <color indexed="8"/>
        <rFont val="Times New Roman"/>
        <family val="1"/>
      </rPr>
      <t xml:space="preserve">                                                 ед. </t>
    </r>
  </si>
  <si>
    <r>
      <rPr>
        <b/>
        <sz val="12"/>
        <color indexed="8"/>
        <rFont val="Times New Roman"/>
        <family val="1"/>
      </rPr>
      <t xml:space="preserve">Контракты по объектам                                       </t>
    </r>
    <r>
      <rPr>
        <sz val="12"/>
        <color indexed="8"/>
        <rFont val="Times New Roman"/>
        <family val="1"/>
      </rPr>
      <t xml:space="preserve"> ед.</t>
    </r>
  </si>
  <si>
    <r>
      <rPr>
        <b/>
        <sz val="12"/>
        <color indexed="8"/>
        <rFont val="Times New Roman"/>
        <family val="1"/>
      </rPr>
      <t>Фактически оплачено</t>
    </r>
    <r>
      <rPr>
        <sz val="12"/>
        <color indexed="8"/>
        <rFont val="Times New Roman"/>
        <family val="1"/>
      </rPr>
      <t xml:space="preserve"> за работы </t>
    </r>
    <r>
      <rPr>
        <b/>
        <sz val="12"/>
        <color indexed="8"/>
        <rFont val="Times New Roman"/>
        <family val="1"/>
      </rPr>
      <t xml:space="preserve">по заключенным контрактам, ВСЕГО
</t>
    </r>
    <r>
      <rPr>
        <sz val="12"/>
        <color indexed="8"/>
        <rFont val="Times New Roman"/>
        <family val="1"/>
      </rPr>
      <t>(тыс.руб.)</t>
    </r>
  </si>
  <si>
    <t>В соответсвии с муниципальной программой</t>
  </si>
  <si>
    <r>
      <rPr>
        <b/>
        <sz val="12"/>
        <color indexed="8"/>
        <rFont val="Times New Roman"/>
        <family val="1"/>
      </rPr>
      <t xml:space="preserve">За счет средств федеральной субсидии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</si>
  <si>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 xml:space="preserve">За счет средств регионального бюджета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</si>
  <si>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 xml:space="preserve">За счет средств муниципального бюджета,
</t>
    </r>
    <r>
      <rPr>
        <sz val="12"/>
        <color indexed="8"/>
        <rFont val="Times New Roman"/>
        <family val="1"/>
      </rPr>
      <t>тыс. руб.</t>
    </r>
  </si>
  <si>
    <r>
      <rPr>
        <b/>
        <sz val="12"/>
        <color indexed="8"/>
        <rFont val="Times New Roman"/>
        <family val="1"/>
      </rPr>
      <t xml:space="preserve">За счет средств спонсоров, инвесторов (за исключением средств граждан, и инвесторов по концессионным соглашениям)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</si>
  <si>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 xml:space="preserve">За счет средств концедента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</si>
  <si>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 xml:space="preserve">За счет средств граждан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</si>
  <si>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 xml:space="preserve">средства спонсоров, инвесторов (за исключением средств граждан, и инвесторов по концессионным соглашениям)
</t>
    </r>
    <r>
      <rPr>
        <sz val="12"/>
        <color indexed="8"/>
        <rFont val="Times New Roman"/>
        <family val="1"/>
      </rPr>
      <t>(тыс.руб.)</t>
    </r>
  </si>
  <si>
    <r>
      <rPr>
        <b/>
        <sz val="12"/>
        <color indexed="8"/>
        <rFont val="Times New Roman"/>
        <family val="1"/>
      </rPr>
      <t xml:space="preserve">Условие финансового участия гражда согласно муниципальной программы
</t>
    </r>
    <r>
      <rPr>
        <sz val="12"/>
        <color indexed="8"/>
        <rFont val="Times New Roman"/>
        <family val="1"/>
      </rPr>
      <t>(да/нет/на решение общего собрания)</t>
    </r>
  </si>
  <si>
    <t>Доля финансовго участия граждан  согласно муниципальной программы (в случае наличия),
%</t>
  </si>
  <si>
    <r>
      <rPr>
        <b/>
        <sz val="12"/>
        <color indexed="8"/>
        <rFont val="Times New Roman"/>
        <family val="1"/>
      </rPr>
      <t xml:space="preserve">Фактическая сумма финансового участия граждан
</t>
    </r>
    <r>
      <rPr>
        <sz val="12"/>
        <color indexed="8"/>
        <rFont val="Times New Roman"/>
        <family val="1"/>
      </rPr>
      <t>(тыс. руб.)</t>
    </r>
  </si>
  <si>
    <r>
      <rPr>
        <b/>
        <sz val="12"/>
        <color indexed="8"/>
        <rFont val="Times New Roman"/>
        <family val="1"/>
      </rPr>
      <t xml:space="preserve"> Количество  граждан
</t>
    </r>
    <r>
      <rPr>
        <sz val="12"/>
        <color indexed="8"/>
        <rFont val="Times New Roman"/>
        <family val="1"/>
      </rPr>
      <t>(чел.)</t>
    </r>
  </si>
  <si>
    <r>
      <rPr>
        <b/>
        <sz val="12"/>
        <color indexed="8"/>
        <rFont val="Times New Roman"/>
        <family val="1"/>
      </rPr>
      <t xml:space="preserve">Средняя сумма участия 1 гражданина,
</t>
    </r>
    <r>
      <rPr>
        <sz val="12"/>
        <color indexed="8"/>
        <rFont val="Times New Roman"/>
        <family val="1"/>
      </rPr>
      <t>тыс. руб.</t>
    </r>
  </si>
  <si>
    <r>
      <rPr>
        <b/>
        <sz val="12"/>
        <color indexed="8"/>
        <rFont val="Times New Roman"/>
        <family val="1"/>
      </rPr>
      <t xml:space="preserve">Наличие условия трудового участия граждан согласно муниципальной программы
</t>
    </r>
    <r>
      <rPr>
        <sz val="12"/>
        <color indexed="8"/>
        <rFont val="Times New Roman"/>
        <family val="1"/>
      </rPr>
      <t>(да/нет)</t>
    </r>
  </si>
  <si>
    <r>
      <rPr>
        <b/>
        <sz val="12"/>
        <color indexed="8"/>
        <rFont val="Times New Roman"/>
        <family val="1"/>
      </rPr>
      <t xml:space="preserve">Наличие обязательного трудового участия граждан согласно муниципальной программы
</t>
    </r>
    <r>
      <rPr>
        <sz val="12"/>
        <color indexed="8"/>
        <rFont val="Times New Roman"/>
        <family val="1"/>
      </rPr>
      <t>(да/нет)</t>
    </r>
  </si>
  <si>
    <r>
      <rPr>
        <b/>
        <sz val="12"/>
        <color indexed="8"/>
        <rFont val="Times New Roman"/>
        <family val="1"/>
      </rPr>
      <t xml:space="preserve">Вид участия
</t>
    </r>
    <r>
      <rPr>
        <sz val="12"/>
        <color indexed="8"/>
        <rFont val="Times New Roman"/>
        <family val="1"/>
      </rPr>
      <t>(субботник, пр.)</t>
    </r>
  </si>
  <si>
    <r>
      <rPr>
        <b/>
        <sz val="12"/>
        <color indexed="8"/>
        <rFont val="Times New Roman"/>
        <family val="1"/>
      </rPr>
      <t xml:space="preserve"> Количество  граждан, принявших трудовое участие
</t>
    </r>
    <r>
      <rPr>
        <sz val="12"/>
        <color indexed="8"/>
        <rFont val="Times New Roman"/>
        <family val="1"/>
      </rPr>
      <t>(чел.)</t>
    </r>
  </si>
  <si>
    <r>
      <rPr>
        <b/>
        <sz val="12"/>
        <color indexed="8"/>
        <rFont val="Times New Roman"/>
        <family val="1"/>
      </rPr>
      <t>Проведено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публичное мероприятие
</t>
    </r>
    <r>
      <rPr>
        <sz val="12"/>
        <color indexed="8"/>
        <rFont val="Times New Roman"/>
        <family val="1"/>
      </rPr>
      <t>(да).
В случае отсутствия мероприятия - не заполняется</t>
    </r>
  </si>
  <si>
    <r>
      <rPr>
        <b/>
        <sz val="12"/>
        <color indexed="8"/>
        <rFont val="Times New Roman"/>
        <family val="1"/>
      </rPr>
      <t xml:space="preserve">Количество участников мероприятия
</t>
    </r>
    <r>
      <rPr>
        <sz val="12"/>
        <color indexed="8"/>
        <rFont val="Times New Roman"/>
        <family val="1"/>
      </rPr>
      <t>(чел.)</t>
    </r>
  </si>
  <si>
    <r>
      <rPr>
        <b/>
        <sz val="12"/>
        <color indexed="8"/>
        <rFont val="Times New Roman"/>
        <family val="1"/>
      </rPr>
      <t xml:space="preserve">Привлечение СМИ с целью освещения мероприятия
</t>
    </r>
    <r>
      <rPr>
        <sz val="12"/>
        <color indexed="8"/>
        <rFont val="Times New Roman"/>
        <family val="1"/>
      </rPr>
      <t>(да/нет)</t>
    </r>
  </si>
  <si>
    <r>
      <rPr>
        <b/>
        <sz val="12"/>
        <color indexed="8"/>
        <rFont val="Times New Roman"/>
        <family val="1"/>
      </rPr>
      <t xml:space="preserve">ссылка </t>
    </r>
    <r>
      <rPr>
        <sz val="12"/>
        <color indexed="8"/>
        <rFont val="Times New Roman"/>
        <family val="1"/>
      </rPr>
      <t xml:space="preserve">(активная) </t>
    </r>
    <r>
      <rPr>
        <b/>
        <sz val="12"/>
        <color indexed="8"/>
        <rFont val="Times New Roman"/>
        <family val="1"/>
      </rPr>
      <t>на сайт</t>
    </r>
    <r>
      <rPr>
        <sz val="12"/>
        <color indexed="8"/>
        <rFont val="Times New Roman"/>
        <family val="1"/>
      </rPr>
      <t xml:space="preserve"> с информацией </t>
    </r>
    <r>
      <rPr>
        <b/>
        <sz val="12"/>
        <color indexed="8"/>
        <rFont val="Times New Roman"/>
        <family val="1"/>
      </rPr>
      <t>о проведении мероприятия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</si>
  <si>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Times New Roman"/>
        <family val="1"/>
      </rPr>
      <t xml:space="preserve">Работы </t>
    </r>
    <r>
      <rPr>
        <b/>
        <sz val="12"/>
        <color indexed="8"/>
        <rFont val="Times New Roman"/>
        <family val="1"/>
      </rPr>
      <t xml:space="preserve">ЗАВЕРШЕНЫ
</t>
    </r>
    <r>
      <rPr>
        <sz val="12"/>
        <color indexed="8"/>
        <rFont val="Times New Roman"/>
        <family val="1"/>
      </rPr>
      <t>(да)</t>
    </r>
  </si>
  <si>
    <r>
      <rPr>
        <b/>
        <sz val="12"/>
        <color indexed="8"/>
        <rFont val="Times New Roman"/>
        <family val="1"/>
      </rPr>
      <t xml:space="preserve">Работы ВЕДУТСЯ
</t>
    </r>
    <r>
      <rPr>
        <sz val="12"/>
        <color indexed="8"/>
        <rFont val="Times New Roman"/>
        <family val="1"/>
      </rPr>
      <t>(да)</t>
    </r>
  </si>
  <si>
    <r>
      <rPr>
        <b/>
        <sz val="12"/>
        <color indexed="8"/>
        <rFont val="Times New Roman"/>
        <family val="1"/>
      </rPr>
      <t xml:space="preserve">   Работы          НЕ            НАЧАТЫ
</t>
    </r>
    <r>
      <rPr>
        <sz val="12"/>
        <color indexed="8"/>
        <rFont val="Times New Roman"/>
        <family val="1"/>
      </rPr>
      <t>(да)</t>
    </r>
  </si>
  <si>
    <r>
      <rPr>
        <b/>
        <sz val="12"/>
        <color indexed="8"/>
        <rFont val="Times New Roman"/>
        <family val="1"/>
      </rPr>
      <t xml:space="preserve">Контракты ЗАКЛЮЧЕНЫ
</t>
    </r>
    <r>
      <rPr>
        <sz val="12"/>
        <color indexed="8"/>
        <rFont val="Times New Roman"/>
        <family val="1"/>
      </rPr>
      <t>(да)</t>
    </r>
  </si>
  <si>
    <r>
      <rPr>
        <b/>
        <sz val="12"/>
        <color indexed="8"/>
        <rFont val="Times New Roman"/>
        <family val="1"/>
      </rPr>
      <t xml:space="preserve">Контракты   НЕ ЗАКЛЮЧЕНЫ
</t>
    </r>
    <r>
      <rPr>
        <sz val="12"/>
        <color indexed="8"/>
        <rFont val="Times New Roman"/>
        <family val="1"/>
      </rPr>
      <t>(да)</t>
    </r>
  </si>
  <si>
    <t>Информация о ходе реализации работ по благоустройству общественных территорий на территории Енотаевский район Астраханской области в рамках Приоритетного проекта формировния комфортной городской среды в 2018 году</t>
  </si>
  <si>
    <t>МО «Енотаевский район»</t>
  </si>
  <si>
    <t>Вид общественного пространства (парк, сквер, пешеходная зона, бульвар, аллея, пляж, площадь, фонтан, обустройство памятных мест, набережная, обустройство зон отдыха у водоемов)</t>
  </si>
  <si>
    <t>Площадь территории,
м2</t>
  </si>
  <si>
    <t>Кем предложена  территория
(гражданами/муниципальным образованием)</t>
  </si>
  <si>
    <r>
      <rPr>
        <b/>
        <sz val="12"/>
        <color indexed="8"/>
        <rFont val="Times New Roman"/>
        <family val="1"/>
      </rPr>
      <t xml:space="preserve">Срок гарантийных обязательств по контракту
</t>
    </r>
    <r>
      <rPr>
        <sz val="12"/>
        <color indexed="8"/>
        <rFont val="Times New Roman"/>
        <family val="1"/>
      </rPr>
      <t>(кол-во лет, месяцев)
В случает отсутствия гарантийных обяхательств Исполниеля, указать "Не установлен")</t>
    </r>
  </si>
  <si>
    <t>Дата начала работ, согласно контракта, ДД.ММ.ГГ</t>
  </si>
  <si>
    <t>Дата окончания работ согласно контракта, ДД.ММ.ГГ</t>
  </si>
  <si>
    <r>
      <rPr>
        <b/>
        <sz val="12"/>
        <color indexed="8"/>
        <rFont val="Times New Roman"/>
        <family val="1"/>
      </rPr>
      <t xml:space="preserve">ВСЕГО,
</t>
    </r>
    <r>
      <rPr>
        <sz val="12"/>
        <color indexed="8"/>
        <rFont val="Times New Roman"/>
        <family val="1"/>
      </rPr>
      <t>тыс. руб.</t>
    </r>
  </si>
  <si>
    <r>
      <rPr>
        <b/>
        <sz val="12"/>
        <color indexed="8"/>
        <rFont val="Times New Roman"/>
        <family val="1"/>
      </rPr>
      <t xml:space="preserve">Условие финансового участия гражда согласно муниципальной программы
</t>
    </r>
    <r>
      <rPr>
        <sz val="12"/>
        <color indexed="8"/>
        <rFont val="Times New Roman"/>
        <family val="1"/>
      </rPr>
      <t>(да/нет)</t>
    </r>
  </si>
  <si>
    <t>№ 9 МО «Енотаевский район»</t>
  </si>
  <si>
    <t>Парк “Славы” (Всего)</t>
  </si>
  <si>
    <t>парк</t>
  </si>
  <si>
    <t>да</t>
  </si>
  <si>
    <t>есть</t>
  </si>
  <si>
    <t>субботник</t>
  </si>
  <si>
    <t>Устройство спортивной, тренажерной, детской площадки</t>
  </si>
  <si>
    <t xml:space="preserve">ООО «Плиткин Двор» </t>
  </si>
  <si>
    <t>ограждение</t>
  </si>
  <si>
    <t>ИП Иванов Алексей Владимирович</t>
  </si>
  <si>
    <t xml:space="preserve">тротуарная дорожка </t>
  </si>
  <si>
    <t xml:space="preserve"> </t>
  </si>
  <si>
    <t>ООО ПСК «ВолгоСтрой»</t>
  </si>
  <si>
    <t>Приобретение игровой площадки</t>
  </si>
  <si>
    <t>ООО «Администратор»</t>
  </si>
  <si>
    <t>скамейки, лавочки в парк «Славы» и придомовые территории</t>
  </si>
  <si>
    <t>ООО «Звезда»</t>
  </si>
  <si>
    <t>поставка уличных фонарей</t>
  </si>
  <si>
    <t>ИП Долготер Максим Алексеевич</t>
  </si>
  <si>
    <t>поставка урн в парк «Славы» и придомовые территории</t>
  </si>
  <si>
    <t>ООО «Прима»</t>
  </si>
  <si>
    <t>приобретение спортивных тренажеров на площадку</t>
  </si>
  <si>
    <t>Приобретение материалов по устройству капельного орошения</t>
  </si>
  <si>
    <t>муниципальное образование</t>
  </si>
  <si>
    <t>ИП Булычева</t>
  </si>
  <si>
    <t>Поставка бордюрного камня</t>
  </si>
  <si>
    <t>ООО «Плиткин двор»</t>
  </si>
  <si>
    <t>Приобретение и установка железобетонных колец для организации водоснабжения</t>
  </si>
  <si>
    <t>ИП «Григоренков</t>
  </si>
  <si>
    <t xml:space="preserve">Планировка территории </t>
  </si>
  <si>
    <t>Приобретение арки для благоустройства парка</t>
  </si>
  <si>
    <t>ИП Сычков С.А.</t>
  </si>
  <si>
    <t xml:space="preserve">Приобретение материалов для изготовления арки </t>
  </si>
  <si>
    <t>ИП Ковалев</t>
  </si>
  <si>
    <t>Устройство беговой дорожки</t>
  </si>
  <si>
    <t>ИП Аймбетова Л.А</t>
  </si>
  <si>
    <t>Площадь им. Ленина (Всего)</t>
  </si>
  <si>
    <t>площадь</t>
  </si>
  <si>
    <t>Сцена</t>
  </si>
  <si>
    <t>ООО «ПрофСцена»</t>
  </si>
  <si>
    <t>ул. Чернышевского, ул. Мусаева (Всего)</t>
  </si>
  <si>
    <t>улица</t>
  </si>
  <si>
    <t>Площадка на пересечение ул. Чернышевского, ул. Мусаева</t>
  </si>
  <si>
    <t>Приобретение вазонов для озеленения угол ул.Мусаева/Чернышевского</t>
  </si>
  <si>
    <t>ИП Попов</t>
  </si>
  <si>
    <t>Благоустройство ул. Чернышевского</t>
  </si>
  <si>
    <t>Прокладка новой водопроводной линии и замена теплотрассы</t>
  </si>
  <si>
    <t>МУП «Водопроводные сети» МО «Село Енотаевка»</t>
  </si>
  <si>
    <t>без контракта</t>
  </si>
  <si>
    <t>Устройство площадки на пересечении ул. Чернышевского и ул. Ленина в с. Енотаевка Енотаевского района Астраханской области</t>
  </si>
  <si>
    <t>ООО ПК «Скит»</t>
  </si>
  <si>
    <t>Вечный огонь — объект малой архитектуры</t>
  </si>
  <si>
    <t>ООО «Городской дизайн»</t>
  </si>
  <si>
    <t>Поставка опор для организации освещения</t>
  </si>
  <si>
    <t>ООО «Опора»</t>
  </si>
  <si>
    <t>19.11.2018 г.</t>
  </si>
  <si>
    <t>Организация освещения по ул. Чернышевского</t>
  </si>
  <si>
    <t>ООО «ПКОМ»</t>
  </si>
  <si>
    <t>Приобретение электротоваров для организации освещения</t>
  </si>
  <si>
    <t>ООО «Электротехкомпания»</t>
  </si>
  <si>
    <t>Приобретение СИП для уличного освещения</t>
  </si>
  <si>
    <t xml:space="preserve">Озеленение </t>
  </si>
  <si>
    <t>ИП Иванников Г.И.</t>
  </si>
  <si>
    <t>МО «Никольский сельсовет»</t>
  </si>
  <si>
    <t>Благоустройство парка «Радуга» и придомовой территории МКД, ул. Московская, 1 Мая</t>
  </si>
  <si>
    <t>ООО «Строймонтажпромгаз»</t>
  </si>
  <si>
    <t>МО «Средневолжский сельсовет»</t>
  </si>
  <si>
    <t>Благоустройство парковой зоны по ул. Почтовая п. Волжский</t>
  </si>
  <si>
    <t>приобретение материалов для изготовления ограждения на парк</t>
  </si>
  <si>
    <t xml:space="preserve">ООО «Союз Сталь» </t>
  </si>
  <si>
    <t>приобретение расходных материалов для изготовления и установки ограждения</t>
  </si>
  <si>
    <t>укладка тротуарной плитки</t>
  </si>
  <si>
    <t>ИП Зиналиев А.</t>
  </si>
  <si>
    <t xml:space="preserve">на устройство газонов, </t>
  </si>
  <si>
    <t xml:space="preserve">приобретение скамеек </t>
  </si>
  <si>
    <t>ООО «Эдил-Импорт»</t>
  </si>
  <si>
    <t>приобретение фонарей</t>
  </si>
  <si>
    <t>ИП Долготер М.А.</t>
  </si>
  <si>
    <t>дерн, газон</t>
  </si>
  <si>
    <t>ООО «Компания»Крона»</t>
  </si>
  <si>
    <t>изготовление и укладка тротуарной дорожки из спила деревьев</t>
  </si>
  <si>
    <t>ИП Корнейко Я.П.</t>
  </si>
  <si>
    <t xml:space="preserve">Изготовление и установка ограждения </t>
  </si>
  <si>
    <t>Сангаджиев</t>
  </si>
  <si>
    <t>Установка уличных фонарей</t>
  </si>
  <si>
    <t>МРЭКП МО «Средневолжский сельсовет»</t>
  </si>
  <si>
    <t>Приобретение газона</t>
  </si>
  <si>
    <t>ООО «Зеленый сад»</t>
  </si>
  <si>
    <t xml:space="preserve">Приобретение материалов для покраски ограждений </t>
  </si>
  <si>
    <t>ИП Дускалиев З.С.</t>
  </si>
  <si>
    <t>Подвоз грунта для проведения работ по планировки</t>
  </si>
  <si>
    <t>Замена водопроводной линии</t>
  </si>
  <si>
    <t>Изготовление и установка металлических урн в парк</t>
  </si>
  <si>
    <t>Алёхин Виктор Викторович</t>
  </si>
  <si>
    <t>01.11.2018 г.</t>
  </si>
  <si>
    <t>30.11.2018 г.</t>
  </si>
  <si>
    <t>Приобретение  детской игровой площадки</t>
  </si>
  <si>
    <t>ООО «Детская площадка»</t>
  </si>
  <si>
    <t>03.12.2018 г.</t>
  </si>
  <si>
    <t>12 мес</t>
  </si>
  <si>
    <t>27.12.2018 г.</t>
  </si>
  <si>
    <r>
      <rPr>
        <b/>
        <sz val="12"/>
        <color indexed="8"/>
        <rFont val="Times New Roman"/>
        <family val="1"/>
      </rPr>
      <t xml:space="preserve">Срок гаратийных обязательств по контракту
</t>
    </r>
    <r>
      <rPr>
        <sz val="12"/>
        <color indexed="8"/>
        <rFont val="Times New Roman"/>
        <family val="1"/>
      </rPr>
      <t>(кол-во лет, месяцев)
В случает отсутствия гарантийных обяхательств Исполниеля, указать "Не установлен")</t>
    </r>
  </si>
  <si>
    <t>Постановка уличных фонарей</t>
  </si>
  <si>
    <t>Приобретение вазонов для озеленения угол ул.Мусаев/Чернышевского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</si>
</sst>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DD/MM/YY"/>
    <numFmt numFmtId="166" formatCode="#,##0.00"/>
    <numFmt numFmtId="167" formatCode="0.00"/>
    <numFmt numFmtId="168" formatCode="DD/MM/YYYY"/>
    <numFmt numFmtId="169" formatCode="0"/>
    <numFmt numFmtId="170" formatCode="@"/>
    <numFmt numFmtId="171" formatCode="#,##0.0"/>
    <numFmt numFmtId="172" formatCode="0.00%"/>
    <numFmt numFmtId="173" formatCode="0.00000"/>
    <numFmt numFmtId="174" formatCode="0.0000"/>
    <numFmt numFmtId="175" formatCode="0.000000"/>
    <numFmt numFmtId="176" formatCode="0.000"/>
    <numFmt numFmtId="177" formatCode="0.000000000000000"/>
    <numFmt numFmtId="178" formatCode="#,##0.00000000"/>
  </numFmts>
  <fonts count="2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i/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4" borderId="4" xfId="0" applyFont="1" applyFill="1" applyBorder="1" applyAlignment="1">
      <alignment horizontal="center" vertical="center" wrapText="1"/>
    </xf>
    <xf numFmtId="164" fontId="4" fillId="4" borderId="5" xfId="0" applyFont="1" applyFill="1" applyBorder="1" applyAlignment="1">
      <alignment horizontal="center" vertical="center" wrapText="1"/>
    </xf>
    <xf numFmtId="164" fontId="4" fillId="5" borderId="6" xfId="0" applyFont="1" applyFill="1" applyBorder="1" applyAlignment="1">
      <alignment horizontal="center" vertical="center" wrapText="1"/>
    </xf>
    <xf numFmtId="164" fontId="4" fillId="6" borderId="6" xfId="0" applyFont="1" applyFill="1" applyBorder="1" applyAlignment="1">
      <alignment horizontal="center" vertical="center" wrapText="1"/>
    </xf>
    <xf numFmtId="164" fontId="4" fillId="7" borderId="6" xfId="0" applyFont="1" applyFill="1" applyBorder="1" applyAlignment="1">
      <alignment horizontal="center" vertical="center" wrapText="1"/>
    </xf>
    <xf numFmtId="164" fontId="6" fillId="8" borderId="6" xfId="0" applyFont="1" applyFill="1" applyBorder="1" applyAlignment="1">
      <alignment horizontal="center" vertical="center" wrapText="1"/>
    </xf>
    <xf numFmtId="164" fontId="4" fillId="9" borderId="6" xfId="0" applyFont="1" applyFill="1" applyBorder="1" applyAlignment="1">
      <alignment horizontal="center" vertical="center" wrapText="1"/>
    </xf>
    <xf numFmtId="164" fontId="4" fillId="10" borderId="7" xfId="0" applyFont="1" applyFill="1" applyBorder="1" applyAlignment="1" applyProtection="1">
      <alignment horizontal="center" vertical="center" wrapText="1"/>
      <protection locked="0"/>
    </xf>
    <xf numFmtId="164" fontId="4" fillId="11" borderId="8" xfId="0" applyFont="1" applyFill="1" applyBorder="1" applyAlignment="1" applyProtection="1">
      <alignment horizontal="center" vertical="center" wrapText="1"/>
      <protection locked="0"/>
    </xf>
    <xf numFmtId="164" fontId="4" fillId="12" borderId="8" xfId="0" applyFont="1" applyFill="1" applyBorder="1" applyAlignment="1" applyProtection="1">
      <alignment horizontal="center" vertical="center" wrapText="1"/>
      <protection locked="0"/>
    </xf>
    <xf numFmtId="164" fontId="4" fillId="5" borderId="9" xfId="0" applyFont="1" applyFill="1" applyBorder="1" applyAlignment="1">
      <alignment horizontal="center" vertical="center" wrapText="1"/>
    </xf>
    <xf numFmtId="164" fontId="6" fillId="5" borderId="10" xfId="0" applyFont="1" applyFill="1" applyBorder="1" applyAlignment="1">
      <alignment horizontal="center" vertical="center" wrapText="1"/>
    </xf>
    <xf numFmtId="164" fontId="4" fillId="6" borderId="9" xfId="0" applyFont="1" applyFill="1" applyBorder="1" applyAlignment="1">
      <alignment horizontal="center" vertical="center" wrapText="1"/>
    </xf>
    <xf numFmtId="164" fontId="4" fillId="6" borderId="10" xfId="0" applyFont="1" applyFill="1" applyBorder="1" applyAlignment="1">
      <alignment horizontal="center" vertical="center" wrapText="1"/>
    </xf>
    <xf numFmtId="164" fontId="4" fillId="7" borderId="10" xfId="0" applyFont="1" applyFill="1" applyBorder="1" applyAlignment="1">
      <alignment horizontal="center" vertical="center" wrapText="1"/>
    </xf>
    <xf numFmtId="164" fontId="4" fillId="5" borderId="11" xfId="0" applyFont="1" applyFill="1" applyBorder="1" applyAlignment="1">
      <alignment horizontal="center" vertical="center" wrapText="1"/>
    </xf>
    <xf numFmtId="164" fontId="4" fillId="6" borderId="11" xfId="0" applyFont="1" applyFill="1" applyBorder="1" applyAlignment="1">
      <alignment horizontal="center" vertical="center" wrapText="1"/>
    </xf>
    <xf numFmtId="164" fontId="4" fillId="7" borderId="12" xfId="0" applyFont="1" applyFill="1" applyBorder="1" applyAlignment="1">
      <alignment horizontal="center" vertical="center" wrapText="1"/>
    </xf>
    <xf numFmtId="164" fontId="4" fillId="7" borderId="9" xfId="0" applyFont="1" applyFill="1" applyBorder="1" applyAlignment="1">
      <alignment horizontal="center" vertical="center" wrapText="1"/>
    </xf>
    <xf numFmtId="164" fontId="4" fillId="8" borderId="9" xfId="0" applyFont="1" applyFill="1" applyBorder="1" applyAlignment="1">
      <alignment horizontal="center" vertical="center" wrapText="1"/>
    </xf>
    <xf numFmtId="164" fontId="4" fillId="9" borderId="9" xfId="0" applyFont="1" applyFill="1" applyBorder="1" applyAlignment="1">
      <alignment horizontal="center" vertical="center" wrapText="1"/>
    </xf>
    <xf numFmtId="164" fontId="6" fillId="10" borderId="13" xfId="0" applyFont="1" applyFill="1" applyBorder="1" applyAlignment="1">
      <alignment horizontal="center" vertical="center" wrapText="1"/>
    </xf>
    <xf numFmtId="164" fontId="4" fillId="10" borderId="14" xfId="0" applyFont="1" applyFill="1" applyBorder="1" applyAlignment="1">
      <alignment horizontal="center" vertical="center" wrapText="1"/>
    </xf>
    <xf numFmtId="164" fontId="4" fillId="10" borderId="15" xfId="0" applyFont="1" applyFill="1" applyBorder="1" applyAlignment="1">
      <alignment horizontal="center" vertical="center" wrapText="1"/>
    </xf>
    <xf numFmtId="164" fontId="4" fillId="11" borderId="12" xfId="0" applyFont="1" applyFill="1" applyBorder="1" applyAlignment="1">
      <alignment horizontal="center" vertical="center" wrapText="1"/>
    </xf>
    <xf numFmtId="164" fontId="4" fillId="11" borderId="15" xfId="0" applyFont="1" applyFill="1" applyBorder="1" applyAlignment="1">
      <alignment horizontal="center" vertical="center" wrapText="1"/>
    </xf>
    <xf numFmtId="164" fontId="4" fillId="12" borderId="12" xfId="0" applyFont="1" applyFill="1" applyBorder="1" applyAlignment="1">
      <alignment horizontal="center" vertical="center" wrapText="1"/>
    </xf>
    <xf numFmtId="164" fontId="4" fillId="12" borderId="16" xfId="0" applyFont="1" applyFill="1" applyBorder="1" applyAlignment="1">
      <alignment horizontal="center" vertical="center" wrapText="1"/>
    </xf>
    <xf numFmtId="164" fontId="4" fillId="12" borderId="15" xfId="0" applyFont="1" applyFill="1" applyBorder="1" applyAlignment="1">
      <alignment horizontal="center" vertical="center" wrapText="1"/>
    </xf>
    <xf numFmtId="164" fontId="8" fillId="2" borderId="17" xfId="0" applyFont="1" applyFill="1" applyBorder="1" applyAlignment="1">
      <alignment horizontal="center" vertical="center" wrapText="1"/>
    </xf>
    <xf numFmtId="164" fontId="8" fillId="13" borderId="10" xfId="0" applyFont="1" applyFill="1" applyBorder="1" applyAlignment="1">
      <alignment horizontal="center" vertical="center" wrapText="1"/>
    </xf>
    <xf numFmtId="164" fontId="9" fillId="13" borderId="10" xfId="0" applyFont="1" applyFill="1" applyBorder="1" applyAlignment="1">
      <alignment horizontal="left" vertical="center" wrapText="1"/>
    </xf>
    <xf numFmtId="164" fontId="10" fillId="0" borderId="10" xfId="0" applyFont="1" applyBorder="1" applyAlignment="1" applyProtection="1">
      <alignment vertical="top" wrapText="1"/>
      <protection locked="0"/>
    </xf>
    <xf numFmtId="164" fontId="10" fillId="13" borderId="18" xfId="0" applyFont="1" applyFill="1" applyBorder="1" applyAlignment="1" applyProtection="1">
      <alignment vertical="top" wrapText="1"/>
      <protection locked="0"/>
    </xf>
    <xf numFmtId="164" fontId="9" fillId="13" borderId="10" xfId="0" applyFont="1" applyFill="1" applyBorder="1" applyAlignment="1">
      <alignment horizontal="center" vertical="center" wrapText="1"/>
    </xf>
    <xf numFmtId="165" fontId="9" fillId="13" borderId="10" xfId="0" applyNumberFormat="1" applyFont="1" applyFill="1" applyBorder="1" applyAlignment="1">
      <alignment horizontal="center" vertical="center" wrapText="1"/>
    </xf>
    <xf numFmtId="164" fontId="9" fillId="5" borderId="10" xfId="0" applyFont="1" applyFill="1" applyBorder="1" applyAlignment="1">
      <alignment horizontal="center" vertical="center" wrapText="1"/>
    </xf>
    <xf numFmtId="164" fontId="9" fillId="6" borderId="10" xfId="0" applyFont="1" applyFill="1" applyBorder="1" applyAlignment="1">
      <alignment horizontal="center" vertical="center" wrapText="1"/>
    </xf>
    <xf numFmtId="164" fontId="9" fillId="14" borderId="10" xfId="0" applyFont="1" applyFill="1" applyBorder="1" applyAlignment="1">
      <alignment horizontal="center" vertical="center" wrapText="1"/>
    </xf>
    <xf numFmtId="164" fontId="9" fillId="0" borderId="10" xfId="0" applyFont="1" applyBorder="1" applyAlignment="1">
      <alignment horizontal="left" vertical="top" wrapText="1"/>
    </xf>
    <xf numFmtId="166" fontId="11" fillId="6" borderId="10" xfId="0" applyNumberFormat="1" applyFont="1" applyFill="1" applyBorder="1" applyAlignment="1">
      <alignment horizontal="left" vertical="center" wrapText="1"/>
    </xf>
    <xf numFmtId="166" fontId="11" fillId="6" borderId="10" xfId="0" applyNumberFormat="1" applyFont="1" applyFill="1" applyBorder="1" applyAlignment="1">
      <alignment horizontal="center" vertical="center" wrapText="1"/>
    </xf>
    <xf numFmtId="164" fontId="11" fillId="6" borderId="1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4" fontId="12" fillId="0" borderId="0" xfId="0" applyFont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left" vertical="center" wrapText="1"/>
    </xf>
    <xf numFmtId="167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 wrapText="1"/>
    </xf>
    <xf numFmtId="170" fontId="0" fillId="0" borderId="0" xfId="0" applyNumberFormat="1" applyAlignment="1">
      <alignment wrapText="1"/>
    </xf>
    <xf numFmtId="164" fontId="11" fillId="2" borderId="19" xfId="0" applyFont="1" applyFill="1" applyBorder="1" applyAlignment="1">
      <alignment horizontal="center" vertical="center" wrapText="1"/>
    </xf>
    <xf numFmtId="164" fontId="11" fillId="2" borderId="20" xfId="0" applyFont="1" applyFill="1" applyBorder="1" applyAlignment="1">
      <alignment horizontal="center" vertical="center" wrapText="1"/>
    </xf>
    <xf numFmtId="164" fontId="11" fillId="2" borderId="10" xfId="0" applyFont="1" applyFill="1" applyBorder="1" applyAlignment="1">
      <alignment horizontal="center" vertical="center" wrapText="1"/>
    </xf>
    <xf numFmtId="164" fontId="13" fillId="2" borderId="10" xfId="0" applyFont="1" applyFill="1" applyBorder="1" applyAlignment="1">
      <alignment horizontal="center" vertical="center" wrapText="1"/>
    </xf>
    <xf numFmtId="164" fontId="11" fillId="3" borderId="10" xfId="0" applyFont="1" applyFill="1" applyBorder="1" applyAlignment="1">
      <alignment horizontal="center" vertical="center" wrapText="1"/>
    </xf>
    <xf numFmtId="164" fontId="11" fillId="4" borderId="10" xfId="0" applyFont="1" applyFill="1" applyBorder="1" applyAlignment="1">
      <alignment horizontal="center" vertical="center" wrapText="1"/>
    </xf>
    <xf numFmtId="164" fontId="11" fillId="4" borderId="21" xfId="0" applyFont="1" applyFill="1" applyBorder="1" applyAlignment="1">
      <alignment horizontal="center" vertical="center" wrapText="1"/>
    </xf>
    <xf numFmtId="164" fontId="11" fillId="5" borderId="6" xfId="0" applyFont="1" applyFill="1" applyBorder="1" applyAlignment="1">
      <alignment horizontal="center" vertical="center" wrapText="1"/>
    </xf>
    <xf numFmtId="164" fontId="11" fillId="7" borderId="10" xfId="0" applyFont="1" applyFill="1" applyBorder="1" applyAlignment="1">
      <alignment horizontal="center" vertical="center" wrapText="1"/>
    </xf>
    <xf numFmtId="164" fontId="14" fillId="8" borderId="6" xfId="0" applyFont="1" applyFill="1" applyBorder="1" applyAlignment="1">
      <alignment horizontal="center" vertical="center" wrapText="1"/>
    </xf>
    <xf numFmtId="164" fontId="11" fillId="9" borderId="10" xfId="0" applyFont="1" applyFill="1" applyBorder="1" applyAlignment="1">
      <alignment horizontal="center" vertical="center" wrapText="1"/>
    </xf>
    <xf numFmtId="164" fontId="11" fillId="10" borderId="7" xfId="0" applyFont="1" applyFill="1" applyBorder="1" applyAlignment="1" applyProtection="1">
      <alignment horizontal="center" vertical="center" wrapText="1"/>
      <protection locked="0"/>
    </xf>
    <xf numFmtId="164" fontId="11" fillId="11" borderId="8" xfId="0" applyFont="1" applyFill="1" applyBorder="1" applyAlignment="1" applyProtection="1">
      <alignment horizontal="center" vertical="center" wrapText="1"/>
      <protection locked="0"/>
    </xf>
    <xf numFmtId="164" fontId="11" fillId="12" borderId="8" xfId="0" applyFont="1" applyFill="1" applyBorder="1" applyAlignment="1" applyProtection="1">
      <alignment horizontal="center" vertical="center" wrapText="1"/>
      <protection locked="0"/>
    </xf>
    <xf numFmtId="164" fontId="11" fillId="5" borderId="10" xfId="0" applyFont="1" applyFill="1" applyBorder="1" applyAlignment="1">
      <alignment horizontal="center" vertical="center" wrapText="1"/>
    </xf>
    <xf numFmtId="164" fontId="14" fillId="5" borderId="10" xfId="0" applyFont="1" applyFill="1" applyBorder="1" applyAlignment="1">
      <alignment horizontal="center" vertical="center" wrapText="1"/>
    </xf>
    <xf numFmtId="164" fontId="11" fillId="5" borderId="22" xfId="0" applyFont="1" applyFill="1" applyBorder="1" applyAlignment="1">
      <alignment horizontal="center" vertical="center" wrapText="1"/>
    </xf>
    <xf numFmtId="164" fontId="11" fillId="6" borderId="22" xfId="0" applyFont="1" applyFill="1" applyBorder="1" applyAlignment="1">
      <alignment horizontal="center" vertical="center" wrapText="1"/>
    </xf>
    <xf numFmtId="164" fontId="11" fillId="7" borderId="19" xfId="0" applyFont="1" applyFill="1" applyBorder="1" applyAlignment="1">
      <alignment horizontal="center" vertical="center" wrapText="1"/>
    </xf>
    <xf numFmtId="164" fontId="11" fillId="8" borderId="10" xfId="0" applyFont="1" applyFill="1" applyBorder="1" applyAlignment="1">
      <alignment horizontal="center" vertical="center" wrapText="1"/>
    </xf>
    <xf numFmtId="164" fontId="14" fillId="10" borderId="20" xfId="0" applyFont="1" applyFill="1" applyBorder="1" applyAlignment="1">
      <alignment horizontal="center" vertical="center" wrapText="1"/>
    </xf>
    <xf numFmtId="164" fontId="11" fillId="10" borderId="21" xfId="0" applyFont="1" applyFill="1" applyBorder="1" applyAlignment="1">
      <alignment horizontal="center" vertical="center" wrapText="1"/>
    </xf>
    <xf numFmtId="164" fontId="11" fillId="10" borderId="23" xfId="0" applyFont="1" applyFill="1" applyBorder="1" applyAlignment="1">
      <alignment horizontal="center" vertical="center" wrapText="1"/>
    </xf>
    <xf numFmtId="164" fontId="11" fillId="11" borderId="24" xfId="0" applyFont="1" applyFill="1" applyBorder="1" applyAlignment="1">
      <alignment horizontal="center" vertical="center" wrapText="1"/>
    </xf>
    <xf numFmtId="164" fontId="11" fillId="11" borderId="23" xfId="0" applyFont="1" applyFill="1" applyBorder="1" applyAlignment="1">
      <alignment horizontal="center" vertical="center" wrapText="1"/>
    </xf>
    <xf numFmtId="164" fontId="11" fillId="12" borderId="12" xfId="0" applyFont="1" applyFill="1" applyBorder="1" applyAlignment="1">
      <alignment horizontal="center" vertical="center" wrapText="1"/>
    </xf>
    <xf numFmtId="164" fontId="11" fillId="12" borderId="16" xfId="0" applyFont="1" applyFill="1" applyBorder="1" applyAlignment="1">
      <alignment horizontal="center" vertical="center" wrapText="1"/>
    </xf>
    <xf numFmtId="164" fontId="11" fillId="12" borderId="15" xfId="0" applyFont="1" applyFill="1" applyBorder="1" applyAlignment="1">
      <alignment horizontal="center" vertical="center" wrapText="1"/>
    </xf>
    <xf numFmtId="164" fontId="8" fillId="2" borderId="24" xfId="0" applyFont="1" applyFill="1" applyBorder="1" applyAlignment="1">
      <alignment horizontal="center" vertical="center" wrapText="1"/>
    </xf>
    <xf numFmtId="166" fontId="2" fillId="6" borderId="10" xfId="0" applyNumberFormat="1" applyFont="1" applyFill="1" applyBorder="1" applyAlignment="1">
      <alignment horizontal="left" vertical="center" wrapText="1"/>
    </xf>
    <xf numFmtId="166" fontId="2" fillId="6" borderId="10" xfId="0" applyNumberFormat="1" applyFont="1" applyFill="1" applyBorder="1" applyAlignment="1">
      <alignment horizontal="center" vertical="center" wrapText="1"/>
    </xf>
    <xf numFmtId="169" fontId="14" fillId="0" borderId="0" xfId="0" applyNumberFormat="1" applyFont="1" applyAlignment="1">
      <alignment horizontal="center" vertical="top" wrapText="1"/>
    </xf>
    <xf numFmtId="167" fontId="14" fillId="0" borderId="0" xfId="0" applyNumberFormat="1" applyFont="1" applyAlignment="1">
      <alignment horizontal="center" vertical="top" wrapText="1"/>
    </xf>
    <xf numFmtId="168" fontId="14" fillId="0" borderId="0" xfId="0" applyNumberFormat="1" applyFont="1" applyAlignment="1">
      <alignment horizontal="center" vertical="top" wrapText="1"/>
    </xf>
    <xf numFmtId="171" fontId="14" fillId="0" borderId="0" xfId="0" applyNumberFormat="1" applyFont="1" applyAlignment="1">
      <alignment horizontal="center" vertical="top" wrapText="1"/>
    </xf>
    <xf numFmtId="169" fontId="0" fillId="0" borderId="0" xfId="0" applyNumberFormat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3" fillId="2" borderId="4" xfId="0" applyFont="1" applyFill="1" applyBorder="1" applyAlignment="1">
      <alignment horizontal="center" vertical="center" wrapText="1"/>
    </xf>
    <xf numFmtId="164" fontId="11" fillId="3" borderId="4" xfId="0" applyFont="1" applyFill="1" applyBorder="1" applyAlignment="1">
      <alignment horizontal="center" vertical="center" wrapText="1"/>
    </xf>
    <xf numFmtId="164" fontId="11" fillId="4" borderId="4" xfId="0" applyFont="1" applyFill="1" applyBorder="1" applyAlignment="1">
      <alignment horizontal="center" vertical="center" wrapText="1"/>
    </xf>
    <xf numFmtId="164" fontId="11" fillId="6" borderId="6" xfId="0" applyFont="1" applyFill="1" applyBorder="1" applyAlignment="1">
      <alignment horizontal="center" vertical="center" wrapText="1"/>
    </xf>
    <xf numFmtId="164" fontId="11" fillId="7" borderId="6" xfId="0" applyFont="1" applyFill="1" applyBorder="1" applyAlignment="1">
      <alignment horizontal="center" vertical="center" wrapText="1"/>
    </xf>
    <xf numFmtId="164" fontId="11" fillId="9" borderId="6" xfId="0" applyFont="1" applyFill="1" applyBorder="1" applyAlignment="1">
      <alignment horizontal="center" vertical="center" wrapText="1"/>
    </xf>
    <xf numFmtId="164" fontId="11" fillId="10" borderId="6" xfId="0" applyFont="1" applyFill="1" applyBorder="1" applyAlignment="1" applyProtection="1">
      <alignment horizontal="center" vertical="center" wrapText="1"/>
      <protection locked="0"/>
    </xf>
    <xf numFmtId="164" fontId="11" fillId="11" borderId="6" xfId="0" applyFont="1" applyFill="1" applyBorder="1" applyAlignment="1" applyProtection="1">
      <alignment horizontal="center" vertical="center" wrapText="1"/>
      <protection locked="0"/>
    </xf>
    <xf numFmtId="164" fontId="11" fillId="12" borderId="7" xfId="0" applyFont="1" applyFill="1" applyBorder="1" applyAlignment="1" applyProtection="1">
      <alignment horizontal="center" vertical="center" wrapText="1"/>
      <protection locked="0"/>
    </xf>
    <xf numFmtId="166" fontId="15" fillId="0" borderId="0" xfId="0" applyNumberFormat="1" applyFont="1" applyAlignment="1">
      <alignment horizontal="center" vertical="center" wrapText="1"/>
    </xf>
    <xf numFmtId="164" fontId="11" fillId="5" borderId="9" xfId="0" applyFont="1" applyFill="1" applyBorder="1" applyAlignment="1">
      <alignment horizontal="center" vertical="center" wrapText="1"/>
    </xf>
    <xf numFmtId="164" fontId="11" fillId="6" borderId="9" xfId="0" applyFont="1" applyFill="1" applyBorder="1" applyAlignment="1">
      <alignment horizontal="center" vertical="center" wrapText="1"/>
    </xf>
    <xf numFmtId="172" fontId="15" fillId="0" borderId="0" xfId="0" applyNumberFormat="1" applyFont="1" applyAlignment="1">
      <alignment horizontal="center" vertical="center" wrapText="1"/>
    </xf>
    <xf numFmtId="164" fontId="11" fillId="7" borderId="9" xfId="0" applyFont="1" applyFill="1" applyBorder="1" applyAlignment="1">
      <alignment horizontal="center" vertical="center" wrapText="1"/>
    </xf>
    <xf numFmtId="164" fontId="11" fillId="8" borderId="9" xfId="0" applyFont="1" applyFill="1" applyBorder="1" applyAlignment="1">
      <alignment horizontal="center" vertical="center" wrapText="1"/>
    </xf>
    <xf numFmtId="164" fontId="11" fillId="9" borderId="9" xfId="0" applyFont="1" applyFill="1" applyBorder="1" applyAlignment="1">
      <alignment horizontal="center" vertical="center" wrapText="1"/>
    </xf>
    <xf numFmtId="164" fontId="14" fillId="10" borderId="9" xfId="0" applyFont="1" applyFill="1" applyBorder="1" applyAlignment="1">
      <alignment horizontal="center" vertical="center" wrapText="1"/>
    </xf>
    <xf numFmtId="164" fontId="11" fillId="10" borderId="9" xfId="0" applyFont="1" applyFill="1" applyBorder="1" applyAlignment="1">
      <alignment horizontal="center" vertical="center" wrapText="1"/>
    </xf>
    <xf numFmtId="164" fontId="11" fillId="11" borderId="9" xfId="0" applyFont="1" applyFill="1" applyBorder="1" applyAlignment="1">
      <alignment horizontal="center" vertical="center" wrapText="1"/>
    </xf>
    <xf numFmtId="164" fontId="11" fillId="12" borderId="9" xfId="0" applyFont="1" applyFill="1" applyBorder="1" applyAlignment="1">
      <alignment horizontal="center" vertical="center" wrapText="1"/>
    </xf>
    <xf numFmtId="164" fontId="16" fillId="2" borderId="17" xfId="0" applyFont="1" applyFill="1" applyBorder="1" applyAlignment="1">
      <alignment horizontal="center" vertical="center" wrapText="1"/>
    </xf>
    <xf numFmtId="167" fontId="17" fillId="0" borderId="0" xfId="0" applyNumberFormat="1" applyFont="1" applyAlignment="1">
      <alignment wrapText="1"/>
    </xf>
    <xf numFmtId="164" fontId="18" fillId="13" borderId="10" xfId="0" applyFont="1" applyFill="1" applyBorder="1" applyAlignment="1">
      <alignment horizontal="center" vertical="center" wrapText="1"/>
    </xf>
    <xf numFmtId="164" fontId="4" fillId="13" borderId="18" xfId="0" applyFont="1" applyFill="1" applyBorder="1" applyAlignment="1" applyProtection="1">
      <alignment horizontal="center" vertical="center" wrapText="1"/>
      <protection locked="0"/>
    </xf>
    <xf numFmtId="164" fontId="5" fillId="13" borderId="18" xfId="0" applyFont="1" applyFill="1" applyBorder="1" applyAlignment="1" applyProtection="1">
      <alignment horizontal="left" vertical="top" wrapText="1"/>
      <protection locked="0"/>
    </xf>
    <xf numFmtId="164" fontId="18" fillId="5" borderId="10" xfId="0" applyFont="1" applyFill="1" applyBorder="1" applyAlignment="1">
      <alignment horizontal="center" vertical="center" wrapText="1"/>
    </xf>
    <xf numFmtId="164" fontId="18" fillId="6" borderId="10" xfId="0" applyFont="1" applyFill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7" fontId="19" fillId="0" borderId="0" xfId="0" applyNumberFormat="1" applyFont="1" applyAlignment="1">
      <alignment wrapText="1"/>
    </xf>
    <xf numFmtId="164" fontId="20" fillId="13" borderId="18" xfId="0" applyFont="1" applyFill="1" applyBorder="1" applyAlignment="1" applyProtection="1">
      <alignment horizontal="left" vertical="top" wrapText="1" indent="1"/>
      <protection locked="0"/>
    </xf>
    <xf numFmtId="166" fontId="21" fillId="13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13" borderId="10" xfId="0" applyFont="1" applyFill="1" applyBorder="1" applyAlignment="1">
      <alignment horizontal="center" vertical="center" wrapText="1"/>
    </xf>
    <xf numFmtId="164" fontId="9" fillId="0" borderId="10" xfId="0" applyFont="1" applyBorder="1" applyAlignment="1">
      <alignment horizontal="center" vertical="center" wrapText="1"/>
    </xf>
    <xf numFmtId="167" fontId="9" fillId="13" borderId="10" xfId="0" applyNumberFormat="1" applyFont="1" applyFill="1" applyBorder="1" applyAlignment="1">
      <alignment horizontal="center" vertical="center" wrapText="1"/>
    </xf>
    <xf numFmtId="167" fontId="22" fillId="13" borderId="10" xfId="0" applyNumberFormat="1" applyFont="1" applyFill="1" applyBorder="1" applyAlignment="1">
      <alignment horizontal="center" vertical="center" wrapText="1"/>
    </xf>
    <xf numFmtId="173" fontId="9" fillId="5" borderId="10" xfId="0" applyNumberFormat="1" applyFont="1" applyFill="1" applyBorder="1" applyAlignment="1">
      <alignment horizontal="center" vertical="center" wrapText="1"/>
    </xf>
    <xf numFmtId="174" fontId="9" fillId="5" borderId="10" xfId="0" applyNumberFormat="1" applyFont="1" applyFill="1" applyBorder="1" applyAlignment="1">
      <alignment horizontal="center" vertical="center" wrapText="1"/>
    </xf>
    <xf numFmtId="166" fontId="23" fillId="13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13" borderId="0" xfId="0" applyNumberFormat="1" applyFill="1" applyAlignment="1">
      <alignment wrapText="1"/>
    </xf>
    <xf numFmtId="164" fontId="5" fillId="13" borderId="18" xfId="0" applyFont="1" applyFill="1" applyBorder="1" applyAlignment="1" applyProtection="1">
      <alignment vertical="top" wrapText="1"/>
      <protection locked="0"/>
    </xf>
    <xf numFmtId="166" fontId="4" fillId="13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15" borderId="10" xfId="0" applyFont="1" applyFill="1" applyBorder="1" applyAlignment="1">
      <alignment horizontal="center" vertical="center" wrapText="1"/>
    </xf>
    <xf numFmtId="164" fontId="4" fillId="15" borderId="18" xfId="0" applyFont="1" applyFill="1" applyBorder="1" applyAlignment="1" applyProtection="1">
      <alignment horizontal="center" vertical="center" wrapText="1"/>
      <protection locked="0"/>
    </xf>
    <xf numFmtId="164" fontId="4" fillId="15" borderId="18" xfId="0" applyFont="1" applyFill="1" applyBorder="1" applyAlignment="1" applyProtection="1">
      <alignment vertical="top" wrapText="1"/>
      <protection locked="0"/>
    </xf>
    <xf numFmtId="166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67" fontId="19" fillId="15" borderId="0" xfId="0" applyNumberFormat="1" applyFont="1" applyFill="1" applyAlignment="1">
      <alignment wrapText="1"/>
    </xf>
    <xf numFmtId="164" fontId="6" fillId="13" borderId="18" xfId="0" applyFont="1" applyFill="1" applyBorder="1" applyAlignment="1" applyProtection="1">
      <alignment horizontal="left" vertical="top" wrapText="1" indent="1"/>
      <protection locked="0"/>
    </xf>
    <xf numFmtId="164" fontId="24" fillId="13" borderId="10" xfId="0" applyFont="1" applyFill="1" applyBorder="1" applyAlignment="1">
      <alignment horizontal="center" vertical="center" wrapText="1"/>
    </xf>
    <xf numFmtId="165" fontId="24" fillId="13" borderId="10" xfId="0" applyNumberFormat="1" applyFont="1" applyFill="1" applyBorder="1" applyAlignment="1">
      <alignment horizontal="center" vertical="center" wrapText="1"/>
    </xf>
    <xf numFmtId="164" fontId="24" fillId="5" borderId="10" xfId="0" applyFont="1" applyFill="1" applyBorder="1" applyAlignment="1">
      <alignment horizontal="center" vertical="center" wrapText="1"/>
    </xf>
    <xf numFmtId="164" fontId="24" fillId="6" borderId="10" xfId="0" applyFont="1" applyFill="1" applyBorder="1" applyAlignment="1">
      <alignment horizontal="center" vertical="center" wrapText="1"/>
    </xf>
    <xf numFmtId="164" fontId="24" fillId="14" borderId="10" xfId="0" applyFont="1" applyFill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wrapText="1"/>
    </xf>
    <xf numFmtId="164" fontId="9" fillId="16" borderId="10" xfId="0" applyFont="1" applyFill="1" applyBorder="1" applyAlignment="1">
      <alignment horizontal="center" vertical="center" wrapText="1"/>
    </xf>
    <xf numFmtId="164" fontId="4" fillId="16" borderId="18" xfId="0" applyFont="1" applyFill="1" applyBorder="1" applyAlignment="1" applyProtection="1">
      <alignment horizontal="center" vertical="center" wrapText="1"/>
      <protection locked="0"/>
    </xf>
    <xf numFmtId="164" fontId="6" fillId="16" borderId="18" xfId="0" applyFont="1" applyFill="1" applyBorder="1" applyAlignment="1" applyProtection="1">
      <alignment horizontal="left" vertical="top" wrapText="1" indent="1"/>
      <protection locked="0"/>
    </xf>
    <xf numFmtId="166" fontId="21" fillId="16" borderId="10" xfId="0" applyNumberFormat="1" applyFont="1" applyFill="1" applyBorder="1" applyAlignment="1" applyProtection="1">
      <alignment horizontal="center" vertical="center" wrapText="1"/>
      <protection locked="0"/>
    </xf>
    <xf numFmtId="173" fontId="9" fillId="16" borderId="10" xfId="0" applyNumberFormat="1" applyFont="1" applyFill="1" applyBorder="1" applyAlignment="1">
      <alignment horizontal="center" vertical="center" wrapText="1"/>
    </xf>
    <xf numFmtId="167" fontId="18" fillId="16" borderId="10" xfId="0" applyNumberFormat="1" applyFont="1" applyFill="1" applyBorder="1" applyAlignment="1">
      <alignment horizontal="center" vertical="center" wrapText="1"/>
    </xf>
    <xf numFmtId="165" fontId="18" fillId="16" borderId="10" xfId="0" applyNumberFormat="1" applyFont="1" applyFill="1" applyBorder="1" applyAlignment="1">
      <alignment horizontal="center" vertical="center" wrapText="1"/>
    </xf>
    <xf numFmtId="165" fontId="9" fillId="16" borderId="10" xfId="0" applyNumberFormat="1" applyFont="1" applyFill="1" applyBorder="1" applyAlignment="1">
      <alignment horizontal="center" vertical="center" wrapText="1"/>
    </xf>
    <xf numFmtId="167" fontId="0" fillId="16" borderId="0" xfId="0" applyNumberFormat="1" applyFill="1" applyAlignment="1">
      <alignment wrapText="1"/>
    </xf>
    <xf numFmtId="175" fontId="9" fillId="5" borderId="10" xfId="0" applyNumberFormat="1" applyFont="1" applyFill="1" applyBorder="1" applyAlignment="1">
      <alignment horizontal="center" vertical="center" wrapText="1"/>
    </xf>
    <xf numFmtId="164" fontId="18" fillId="13" borderId="9" xfId="0" applyFont="1" applyFill="1" applyBorder="1" applyAlignment="1">
      <alignment horizontal="center" vertical="center" wrapText="1"/>
    </xf>
    <xf numFmtId="164" fontId="9" fillId="13" borderId="9" xfId="0" applyFont="1" applyFill="1" applyBorder="1" applyAlignment="1">
      <alignment horizontal="center" vertical="center" wrapText="1"/>
    </xf>
    <xf numFmtId="164" fontId="4" fillId="13" borderId="9" xfId="0" applyFont="1" applyFill="1" applyBorder="1" applyAlignment="1" applyProtection="1">
      <alignment horizontal="center" vertical="center" wrapText="1"/>
      <protection locked="0"/>
    </xf>
    <xf numFmtId="164" fontId="6" fillId="13" borderId="9" xfId="0" applyFont="1" applyFill="1" applyBorder="1" applyAlignment="1" applyProtection="1">
      <alignment horizontal="left" vertical="top" wrapText="1" indent="1"/>
      <protection locked="0"/>
    </xf>
    <xf numFmtId="165" fontId="9" fillId="13" borderId="9" xfId="0" applyNumberFormat="1" applyFont="1" applyFill="1" applyBorder="1" applyAlignment="1">
      <alignment horizontal="center" vertical="center" wrapText="1"/>
    </xf>
    <xf numFmtId="174" fontId="9" fillId="17" borderId="10" xfId="0" applyNumberFormat="1" applyFont="1" applyFill="1" applyBorder="1" applyAlignment="1">
      <alignment horizontal="center" vertical="center" wrapText="1"/>
    </xf>
    <xf numFmtId="176" fontId="9" fillId="13" borderId="9" xfId="0" applyNumberFormat="1" applyFon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wrapText="1"/>
    </xf>
    <xf numFmtId="164" fontId="4" fillId="13" borderId="18" xfId="0" applyFont="1" applyFill="1" applyBorder="1" applyAlignment="1" applyProtection="1">
      <alignment vertical="top" wrapText="1"/>
      <protection locked="0"/>
    </xf>
    <xf numFmtId="167" fontId="18" fillId="13" borderId="10" xfId="0" applyNumberFormat="1" applyFont="1" applyFill="1" applyBorder="1" applyAlignment="1">
      <alignment horizontal="center" vertical="center" wrapText="1"/>
    </xf>
    <xf numFmtId="165" fontId="18" fillId="13" borderId="10" xfId="0" applyNumberFormat="1" applyFont="1" applyFill="1" applyBorder="1" applyAlignment="1">
      <alignment horizontal="center" vertical="center" wrapText="1"/>
    </xf>
    <xf numFmtId="167" fontId="18" fillId="5" borderId="10" xfId="0" applyNumberFormat="1" applyFont="1" applyFill="1" applyBorder="1" applyAlignment="1">
      <alignment horizontal="center" vertical="center" wrapText="1"/>
    </xf>
    <xf numFmtId="177" fontId="18" fillId="13" borderId="10" xfId="0" applyNumberFormat="1" applyFont="1" applyFill="1" applyBorder="1" applyAlignment="1">
      <alignment horizontal="center" vertical="center" wrapText="1"/>
    </xf>
    <xf numFmtId="164" fontId="25" fillId="13" borderId="10" xfId="0" applyFont="1" applyFill="1" applyBorder="1" applyAlignment="1">
      <alignment horizontal="center" vertical="center" wrapText="1"/>
    </xf>
    <xf numFmtId="164" fontId="9" fillId="13" borderId="1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 vertical="top" wrapText="1"/>
    </xf>
    <xf numFmtId="167" fontId="9" fillId="5" borderId="10" xfId="0" applyNumberFormat="1" applyFont="1" applyFill="1" applyBorder="1" applyAlignment="1">
      <alignment horizontal="center" vertical="center" wrapText="1"/>
    </xf>
    <xf numFmtId="167" fontId="9" fillId="16" borderId="10" xfId="0" applyNumberFormat="1" applyFont="1" applyFill="1" applyBorder="1" applyAlignment="1">
      <alignment horizontal="center" vertical="center" wrapText="1"/>
    </xf>
    <xf numFmtId="167" fontId="0" fillId="13" borderId="11" xfId="0" applyNumberFormat="1" applyFill="1" applyBorder="1" applyAlignment="1">
      <alignment wrapText="1"/>
    </xf>
    <xf numFmtId="178" fontId="14" fillId="0" borderId="0" xfId="0" applyNumberFormat="1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6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FE7F5"/>
      <rgbColor rgb="00808080"/>
      <rgbColor rgb="00EDEDED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E2F0D9"/>
      <rgbColor rgb="0000FFFF"/>
      <rgbColor rgb="00800080"/>
      <rgbColor rgb="00800000"/>
      <rgbColor rgb="00008080"/>
      <rgbColor rgb="000000FF"/>
      <rgbColor rgb="0000CCFF"/>
      <rgbColor rgb="00DEEBF7"/>
      <rgbColor rgb="00CCFFCC"/>
      <rgbColor rgb="00FFFF99"/>
      <rgbColor rgb="009DC3E6"/>
      <rgbColor rgb="00FFCCFF"/>
      <rgbColor rgb="00FBE5D6"/>
      <rgbColor rgb="00FFD966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2"/>
  <sheetViews>
    <sheetView zoomScale="75" zoomScaleNormal="75" workbookViewId="0" topLeftCell="A1">
      <selection activeCell="T9" sqref="T9"/>
    </sheetView>
  </sheetViews>
  <sheetFormatPr defaultColWidth="9.140625" defaultRowHeight="15" customHeight="1"/>
  <cols>
    <col min="1" max="1" width="10.140625" style="0" customWidth="1"/>
    <col min="2" max="2" width="0" style="0" hidden="1" customWidth="1"/>
    <col min="3" max="3" width="16.00390625" style="0" customWidth="1"/>
    <col min="4" max="4" width="12.00390625" style="0" customWidth="1"/>
    <col min="5" max="5" width="19.421875" style="0" customWidth="1"/>
    <col min="6" max="6" width="10.57421875" style="0" customWidth="1"/>
    <col min="7" max="7" width="12.00390625" style="0" customWidth="1"/>
    <col min="8" max="8" width="11.7109375" style="0" customWidth="1"/>
    <col min="9" max="9" width="10.7109375" style="0" customWidth="1"/>
    <col min="11" max="11" width="16.28125" style="0" customWidth="1"/>
    <col min="13" max="13" width="12.57421875" style="0" customWidth="1"/>
    <col min="14" max="14" width="13.421875" style="0" customWidth="1"/>
    <col min="15" max="15" width="12.140625" style="0" customWidth="1"/>
    <col min="16" max="16" width="11.00390625" style="0" customWidth="1"/>
    <col min="17" max="17" width="13.28125" style="0" customWidth="1"/>
    <col min="18" max="18" width="9.7109375" style="0" customWidth="1"/>
    <col min="19" max="19" width="10.28125" style="0" customWidth="1"/>
    <col min="20" max="20" width="10.421875" style="0" customWidth="1"/>
    <col min="21" max="21" width="8.421875" style="0" customWidth="1"/>
    <col min="22" max="22" width="0" style="0" hidden="1" customWidth="1"/>
    <col min="23" max="23" width="11.00390625" style="0" customWidth="1"/>
    <col min="24" max="24" width="10.7109375" style="0" customWidth="1"/>
    <col min="25" max="25" width="12.7109375" style="0" customWidth="1"/>
    <col min="26" max="26" width="11.8515625" style="0" customWidth="1"/>
    <col min="27" max="27" width="15.421875" style="0" customWidth="1"/>
    <col min="28" max="28" width="15.57421875" style="0" customWidth="1"/>
    <col min="29" max="29" width="15.28125" style="1" customWidth="1"/>
    <col min="30" max="30" width="14.7109375" style="1" customWidth="1"/>
    <col min="31" max="31" width="15.00390625" style="1" customWidth="1"/>
    <col min="32" max="32" width="15.57421875" style="1" customWidth="1"/>
    <col min="33" max="33" width="16.57421875" style="1" customWidth="1"/>
    <col min="34" max="34" width="14.140625" style="1" customWidth="1"/>
    <col min="35" max="35" width="11.8515625" style="1" customWidth="1"/>
    <col min="36" max="36" width="14.00390625" style="1" customWidth="1"/>
    <col min="37" max="37" width="18.140625" style="1" customWidth="1"/>
    <col min="38" max="38" width="18.7109375" style="1" customWidth="1"/>
    <col min="39" max="39" width="15.8515625" style="1" customWidth="1"/>
    <col min="40" max="40" width="14.8515625" style="1" customWidth="1"/>
    <col min="41" max="41" width="13.00390625" style="0" customWidth="1"/>
    <col min="42" max="42" width="13.421875" style="0" customWidth="1"/>
    <col min="43" max="43" width="16.28125" style="0" customWidth="1"/>
    <col min="44" max="44" width="17.28125" style="0" customWidth="1"/>
    <col min="45" max="45" width="13.421875" style="0" customWidth="1"/>
    <col min="46" max="46" width="12.421875" style="0" customWidth="1"/>
    <col min="47" max="47" width="11.7109375" style="0" customWidth="1"/>
    <col min="48" max="48" width="13.421875" style="0" customWidth="1"/>
    <col min="49" max="50" width="13.140625" style="0" customWidth="1"/>
    <col min="51" max="51" width="14.00390625" style="0" customWidth="1"/>
    <col min="52" max="52" width="13.28125" style="0" customWidth="1"/>
    <col min="53" max="53" width="13.8515625" style="0" customWidth="1"/>
    <col min="54" max="54" width="11.8515625" style="0" customWidth="1"/>
    <col min="55" max="55" width="12.421875" style="0" customWidth="1"/>
    <col min="56" max="56" width="14.00390625" style="0" customWidth="1"/>
    <col min="57" max="16384" width="8.7109375" style="0" customWidth="1"/>
  </cols>
  <sheetData>
    <row r="1" spans="1:56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49.5" customHeight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10" t="s">
        <v>16</v>
      </c>
      <c r="Q3" s="11" t="s">
        <v>17</v>
      </c>
      <c r="R3" s="11"/>
      <c r="S3" s="11"/>
      <c r="T3" s="11"/>
      <c r="U3" s="11"/>
      <c r="V3" s="11"/>
      <c r="W3" s="11"/>
      <c r="X3" s="12" t="s">
        <v>18</v>
      </c>
      <c r="Y3" s="12"/>
      <c r="Z3" s="12"/>
      <c r="AA3" s="13" t="s">
        <v>19</v>
      </c>
      <c r="AB3" s="13"/>
      <c r="AC3" s="13"/>
      <c r="AD3" s="13"/>
      <c r="AE3" s="13"/>
      <c r="AF3" s="13"/>
      <c r="AG3" s="13"/>
      <c r="AH3" s="13"/>
      <c r="AI3" s="13"/>
      <c r="AJ3" s="13"/>
      <c r="AK3" s="13" t="s">
        <v>20</v>
      </c>
      <c r="AL3" s="13"/>
      <c r="AM3" s="13"/>
      <c r="AN3" s="13"/>
      <c r="AO3" s="14" t="s">
        <v>21</v>
      </c>
      <c r="AP3" s="14"/>
      <c r="AQ3" s="14"/>
      <c r="AR3" s="14"/>
      <c r="AS3" s="14"/>
      <c r="AT3" s="15" t="s">
        <v>22</v>
      </c>
      <c r="AU3" s="15"/>
      <c r="AV3" s="15"/>
      <c r="AW3" s="16" t="s">
        <v>23</v>
      </c>
      <c r="AX3" s="16"/>
      <c r="AY3" s="16"/>
      <c r="AZ3" s="17" t="s">
        <v>24</v>
      </c>
      <c r="BA3" s="17"/>
      <c r="BB3" s="18" t="s">
        <v>25</v>
      </c>
      <c r="BC3" s="18"/>
      <c r="BD3" s="18"/>
    </row>
    <row r="4" spans="1:56" ht="39" customHeight="1">
      <c r="A4" s="4"/>
      <c r="B4" s="5"/>
      <c r="C4" s="6"/>
      <c r="D4" s="6"/>
      <c r="E4" s="7"/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9" t="s">
        <v>26</v>
      </c>
      <c r="R4" s="20" t="s">
        <v>27</v>
      </c>
      <c r="S4" s="20"/>
      <c r="T4" s="20"/>
      <c r="U4" s="20"/>
      <c r="V4" s="20"/>
      <c r="W4" s="20"/>
      <c r="X4" s="21" t="s">
        <v>28</v>
      </c>
      <c r="Y4" s="22" t="s">
        <v>29</v>
      </c>
      <c r="Z4" s="22"/>
      <c r="AA4" s="23" t="s">
        <v>30</v>
      </c>
      <c r="AB4" s="23"/>
      <c r="AC4" s="23"/>
      <c r="AD4" s="23"/>
      <c r="AE4" s="23"/>
      <c r="AF4" s="23" t="s">
        <v>31</v>
      </c>
      <c r="AG4" s="23"/>
      <c r="AH4" s="23"/>
      <c r="AI4" s="23"/>
      <c r="AJ4" s="23"/>
      <c r="AK4" s="23" t="s">
        <v>32</v>
      </c>
      <c r="AL4" s="23"/>
      <c r="AM4" s="23" t="s">
        <v>33</v>
      </c>
      <c r="AN4" s="23"/>
      <c r="AO4" s="14"/>
      <c r="AP4" s="14"/>
      <c r="AQ4" s="14"/>
      <c r="AR4" s="14"/>
      <c r="AS4" s="14"/>
      <c r="AT4" s="15"/>
      <c r="AU4" s="15"/>
      <c r="AV4" s="15"/>
      <c r="AW4" s="16"/>
      <c r="AX4" s="16"/>
      <c r="AY4" s="16"/>
      <c r="AZ4" s="17"/>
      <c r="BA4" s="17"/>
      <c r="BB4" s="18"/>
      <c r="BC4" s="18"/>
      <c r="BD4" s="18"/>
    </row>
    <row r="5" spans="1:56" ht="128.25" customHeight="1">
      <c r="A5" s="4"/>
      <c r="B5" s="5"/>
      <c r="C5" s="6"/>
      <c r="D5" s="6"/>
      <c r="E5" s="7"/>
      <c r="F5" s="7"/>
      <c r="G5" s="7"/>
      <c r="H5" s="8"/>
      <c r="I5" s="8"/>
      <c r="J5" s="8"/>
      <c r="K5" s="9"/>
      <c r="L5" s="9"/>
      <c r="M5" s="9"/>
      <c r="N5" s="9"/>
      <c r="O5" s="9"/>
      <c r="P5" s="9"/>
      <c r="Q5" s="19"/>
      <c r="R5" s="24" t="s">
        <v>34</v>
      </c>
      <c r="S5" s="24" t="s">
        <v>35</v>
      </c>
      <c r="T5" s="24" t="s">
        <v>36</v>
      </c>
      <c r="U5" s="24" t="s">
        <v>37</v>
      </c>
      <c r="V5" s="24" t="s">
        <v>38</v>
      </c>
      <c r="W5" s="24" t="s">
        <v>39</v>
      </c>
      <c r="X5" s="21"/>
      <c r="Y5" s="25" t="s">
        <v>40</v>
      </c>
      <c r="Z5" s="25" t="s">
        <v>41</v>
      </c>
      <c r="AA5" s="26" t="s">
        <v>42</v>
      </c>
      <c r="AB5" s="26" t="s">
        <v>43</v>
      </c>
      <c r="AC5" s="26" t="s">
        <v>44</v>
      </c>
      <c r="AD5" s="27" t="s">
        <v>45</v>
      </c>
      <c r="AE5" s="27" t="s">
        <v>46</v>
      </c>
      <c r="AF5" s="26" t="s">
        <v>47</v>
      </c>
      <c r="AG5" s="26" t="s">
        <v>48</v>
      </c>
      <c r="AH5" s="26" t="s">
        <v>44</v>
      </c>
      <c r="AI5" s="27" t="s">
        <v>45</v>
      </c>
      <c r="AJ5" s="27" t="s">
        <v>46</v>
      </c>
      <c r="AK5" s="27" t="s">
        <v>49</v>
      </c>
      <c r="AL5" s="27" t="s">
        <v>50</v>
      </c>
      <c r="AM5" s="27" t="s">
        <v>51</v>
      </c>
      <c r="AN5" s="27" t="s">
        <v>52</v>
      </c>
      <c r="AO5" s="28" t="s">
        <v>53</v>
      </c>
      <c r="AP5" s="28" t="s">
        <v>54</v>
      </c>
      <c r="AQ5" s="28" t="s">
        <v>55</v>
      </c>
      <c r="AR5" s="28" t="s">
        <v>56</v>
      </c>
      <c r="AS5" s="28" t="s">
        <v>57</v>
      </c>
      <c r="AT5" s="29" t="s">
        <v>58</v>
      </c>
      <c r="AU5" s="29" t="s">
        <v>59</v>
      </c>
      <c r="AV5" s="29" t="s">
        <v>60</v>
      </c>
      <c r="AW5" s="30" t="s">
        <v>61</v>
      </c>
      <c r="AX5" s="31" t="s">
        <v>62</v>
      </c>
      <c r="AY5" s="32" t="s">
        <v>63</v>
      </c>
      <c r="AZ5" s="33" t="s">
        <v>64</v>
      </c>
      <c r="BA5" s="34" t="s">
        <v>65</v>
      </c>
      <c r="BB5" s="35" t="s">
        <v>66</v>
      </c>
      <c r="BC5" s="36" t="s">
        <v>67</v>
      </c>
      <c r="BD5" s="37" t="s">
        <v>68</v>
      </c>
    </row>
    <row r="6" spans="1:56" ht="15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8">
        <v>13</v>
      </c>
      <c r="N6" s="38">
        <v>14</v>
      </c>
      <c r="O6" s="38">
        <v>15</v>
      </c>
      <c r="P6" s="38">
        <v>16</v>
      </c>
      <c r="Q6" s="38">
        <v>17</v>
      </c>
      <c r="R6" s="38">
        <v>18</v>
      </c>
      <c r="S6" s="38">
        <v>19</v>
      </c>
      <c r="T6" s="38">
        <v>20</v>
      </c>
      <c r="U6" s="38">
        <v>21</v>
      </c>
      <c r="V6" s="38">
        <v>22</v>
      </c>
      <c r="W6" s="38">
        <v>23</v>
      </c>
      <c r="X6" s="38">
        <v>24</v>
      </c>
      <c r="Y6" s="38">
        <v>25</v>
      </c>
      <c r="Z6" s="38">
        <v>26</v>
      </c>
      <c r="AA6" s="38">
        <v>27</v>
      </c>
      <c r="AB6" s="38">
        <v>28</v>
      </c>
      <c r="AC6" s="38">
        <v>29</v>
      </c>
      <c r="AD6" s="38">
        <v>30</v>
      </c>
      <c r="AE6" s="38">
        <v>31</v>
      </c>
      <c r="AF6" s="38">
        <v>32</v>
      </c>
      <c r="AG6" s="38">
        <v>33</v>
      </c>
      <c r="AH6" s="38">
        <v>34</v>
      </c>
      <c r="AI6" s="38">
        <v>35</v>
      </c>
      <c r="AJ6" s="38">
        <v>36</v>
      </c>
      <c r="AK6" s="38">
        <v>37</v>
      </c>
      <c r="AL6" s="38">
        <v>38</v>
      </c>
      <c r="AM6" s="38">
        <v>39</v>
      </c>
      <c r="AN6" s="38">
        <v>40</v>
      </c>
      <c r="AO6" s="38">
        <v>41</v>
      </c>
      <c r="AP6" s="38">
        <v>42</v>
      </c>
      <c r="AQ6" s="38">
        <v>43</v>
      </c>
      <c r="AR6" s="38">
        <v>44</v>
      </c>
      <c r="AS6" s="38">
        <v>45</v>
      </c>
      <c r="AT6" s="38">
        <v>46</v>
      </c>
      <c r="AU6" s="38">
        <v>47</v>
      </c>
      <c r="AV6" s="38">
        <v>48</v>
      </c>
      <c r="AW6" s="38">
        <v>49</v>
      </c>
      <c r="AX6" s="38">
        <v>50</v>
      </c>
      <c r="AY6" s="38">
        <v>51</v>
      </c>
      <c r="AZ6" s="38">
        <v>52</v>
      </c>
      <c r="BA6" s="38">
        <v>53</v>
      </c>
      <c r="BB6" s="38">
        <v>54</v>
      </c>
      <c r="BC6" s="38">
        <v>55</v>
      </c>
      <c r="BD6" s="38">
        <v>56</v>
      </c>
    </row>
    <row r="7" spans="1:56" ht="54" customHeight="1">
      <c r="A7" s="39"/>
      <c r="B7" s="39"/>
      <c r="C7" s="40" t="s">
        <v>69</v>
      </c>
      <c r="D7" s="41" t="s">
        <v>70</v>
      </c>
      <c r="E7" s="42" t="s">
        <v>71</v>
      </c>
      <c r="F7" s="43">
        <v>3770</v>
      </c>
      <c r="G7" s="43" t="s">
        <v>72</v>
      </c>
      <c r="H7" s="43">
        <v>601.19702</v>
      </c>
      <c r="I7" s="43">
        <v>601.19702</v>
      </c>
      <c r="J7" s="43">
        <v>0</v>
      </c>
      <c r="K7" s="43" t="s">
        <v>73</v>
      </c>
      <c r="L7" s="44">
        <v>43277</v>
      </c>
      <c r="M7" s="43" t="s">
        <v>74</v>
      </c>
      <c r="N7" s="44">
        <v>43278</v>
      </c>
      <c r="O7" s="44">
        <v>43313</v>
      </c>
      <c r="P7" s="43"/>
      <c r="Q7" s="45">
        <f aca="true" t="shared" si="0" ref="Q7:Q11">R7+S7+T7+U7+V7+W7</f>
        <v>601.19702</v>
      </c>
      <c r="R7" s="43">
        <v>492.98156</v>
      </c>
      <c r="S7" s="43">
        <v>108.21546</v>
      </c>
      <c r="T7" s="43"/>
      <c r="U7" s="43"/>
      <c r="V7" s="43"/>
      <c r="W7" s="43"/>
      <c r="X7" s="46">
        <f aca="true" t="shared" si="1" ref="X7:X8">Y7+Z7</f>
        <v>0</v>
      </c>
      <c r="Y7" s="43"/>
      <c r="Z7" s="43"/>
      <c r="AA7" s="43"/>
      <c r="AB7" s="43"/>
      <c r="AC7" s="43"/>
      <c r="AD7" s="43"/>
      <c r="AE7" s="47" t="e">
        <f aca="true" t="shared" si="2" ref="AE7:AE8">AC7/AD7</f>
        <v>#DIV/0!</v>
      </c>
      <c r="AF7" s="43"/>
      <c r="AG7" s="43"/>
      <c r="AH7" s="43"/>
      <c r="AI7" s="43"/>
      <c r="AJ7" s="47" t="e">
        <f aca="true" t="shared" si="3" ref="AJ7:AJ8">AH7/AI7</f>
        <v>#DIV/0!</v>
      </c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</row>
    <row r="8" spans="1:56" ht="51.75" customHeight="1">
      <c r="A8" s="39"/>
      <c r="B8" s="39"/>
      <c r="C8" s="40" t="s">
        <v>75</v>
      </c>
      <c r="D8" s="41" t="s">
        <v>70</v>
      </c>
      <c r="E8" s="42" t="s">
        <v>76</v>
      </c>
      <c r="F8" s="43">
        <v>2100</v>
      </c>
      <c r="G8" s="43" t="s">
        <v>77</v>
      </c>
      <c r="H8" s="43">
        <v>645.99336</v>
      </c>
      <c r="I8" s="43">
        <v>645.99336</v>
      </c>
      <c r="J8" s="43">
        <v>0</v>
      </c>
      <c r="K8" s="43" t="s">
        <v>73</v>
      </c>
      <c r="L8" s="44">
        <v>43277</v>
      </c>
      <c r="M8" s="43" t="s">
        <v>78</v>
      </c>
      <c r="N8" s="44">
        <v>43278</v>
      </c>
      <c r="O8" s="44">
        <v>43317</v>
      </c>
      <c r="P8" s="43"/>
      <c r="Q8" s="45">
        <f t="shared" si="0"/>
        <v>645.99336</v>
      </c>
      <c r="R8" s="43">
        <v>529.71456</v>
      </c>
      <c r="S8" s="43">
        <v>116.2788</v>
      </c>
      <c r="T8" s="43"/>
      <c r="U8" s="43"/>
      <c r="V8" s="43"/>
      <c r="W8" s="43"/>
      <c r="X8" s="46">
        <f t="shared" si="1"/>
        <v>0</v>
      </c>
      <c r="Y8" s="43"/>
      <c r="Z8" s="43"/>
      <c r="AA8" s="43"/>
      <c r="AB8" s="43"/>
      <c r="AC8" s="43"/>
      <c r="AD8" s="43"/>
      <c r="AE8" s="47" t="e">
        <f t="shared" si="2"/>
        <v>#DIV/0!</v>
      </c>
      <c r="AF8" s="43"/>
      <c r="AG8" s="43"/>
      <c r="AH8" s="43"/>
      <c r="AI8" s="43"/>
      <c r="AJ8" s="47" t="e">
        <f t="shared" si="3"/>
        <v>#DIV/0!</v>
      </c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56" ht="51.75" customHeight="1">
      <c r="A9" s="39"/>
      <c r="B9" s="39"/>
      <c r="C9" s="40" t="s">
        <v>79</v>
      </c>
      <c r="D9" s="41" t="s">
        <v>70</v>
      </c>
      <c r="E9" s="42" t="s">
        <v>76</v>
      </c>
      <c r="F9" s="43">
        <v>5870</v>
      </c>
      <c r="G9" s="43" t="s">
        <v>77</v>
      </c>
      <c r="H9" s="43">
        <v>99.22123</v>
      </c>
      <c r="I9" s="43">
        <v>99.22123</v>
      </c>
      <c r="J9" s="43">
        <f>H9-I9</f>
        <v>0</v>
      </c>
      <c r="K9" s="43" t="s">
        <v>80</v>
      </c>
      <c r="L9" s="44">
        <v>43245</v>
      </c>
      <c r="M9" s="43" t="s">
        <v>74</v>
      </c>
      <c r="N9" s="44">
        <v>43246</v>
      </c>
      <c r="O9" s="44">
        <v>43285</v>
      </c>
      <c r="P9" s="43"/>
      <c r="Q9" s="45">
        <f t="shared" si="0"/>
        <v>99.22123</v>
      </c>
      <c r="R9" s="43"/>
      <c r="S9" s="43"/>
      <c r="T9" s="43">
        <v>99.22123</v>
      </c>
      <c r="U9" s="43"/>
      <c r="V9" s="43"/>
      <c r="W9" s="43"/>
      <c r="X9" s="46"/>
      <c r="Y9" s="43"/>
      <c r="Z9" s="43"/>
      <c r="AA9" s="43"/>
      <c r="AB9" s="43"/>
      <c r="AC9" s="43"/>
      <c r="AD9" s="43"/>
      <c r="AE9" s="47"/>
      <c r="AF9" s="43"/>
      <c r="AG9" s="43"/>
      <c r="AH9" s="43"/>
      <c r="AI9" s="43"/>
      <c r="AJ9" s="47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</row>
    <row r="10" spans="1:56" ht="84.75" customHeight="1">
      <c r="A10" s="39"/>
      <c r="B10" s="39"/>
      <c r="C10" s="48" t="s">
        <v>81</v>
      </c>
      <c r="D10" s="41" t="s">
        <v>70</v>
      </c>
      <c r="E10" s="42" t="s">
        <v>82</v>
      </c>
      <c r="F10" s="43">
        <v>5870</v>
      </c>
      <c r="G10" s="43" t="s">
        <v>77</v>
      </c>
      <c r="H10" s="43">
        <v>427.77242</v>
      </c>
      <c r="I10" s="43">
        <v>427.77242</v>
      </c>
      <c r="J10" s="43">
        <v>0</v>
      </c>
      <c r="K10" s="43" t="s">
        <v>83</v>
      </c>
      <c r="L10" s="44">
        <v>43309</v>
      </c>
      <c r="M10" s="43" t="s">
        <v>74</v>
      </c>
      <c r="N10" s="44">
        <v>43309</v>
      </c>
      <c r="O10" s="44">
        <v>43342</v>
      </c>
      <c r="P10" s="43"/>
      <c r="Q10" s="45">
        <f t="shared" si="0"/>
        <v>427.77242</v>
      </c>
      <c r="R10" s="43"/>
      <c r="S10" s="43"/>
      <c r="T10" s="43">
        <v>427.77242</v>
      </c>
      <c r="U10" s="43"/>
      <c r="V10" s="43"/>
      <c r="W10" s="43"/>
      <c r="X10" s="46"/>
      <c r="Y10" s="43"/>
      <c r="Z10" s="43"/>
      <c r="AA10" s="43"/>
      <c r="AB10" s="43"/>
      <c r="AC10" s="43"/>
      <c r="AD10" s="43"/>
      <c r="AE10" s="47"/>
      <c r="AF10" s="43"/>
      <c r="AG10" s="43"/>
      <c r="AH10" s="43"/>
      <c r="AI10" s="43"/>
      <c r="AJ10" s="47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</row>
    <row r="11" spans="1:56" ht="15.75" customHeight="1">
      <c r="A11" s="39"/>
      <c r="B11" s="39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5">
        <f t="shared" si="0"/>
        <v>0</v>
      </c>
      <c r="R11" s="43"/>
      <c r="S11" s="43"/>
      <c r="T11" s="43"/>
      <c r="U11" s="43"/>
      <c r="V11" s="43"/>
      <c r="W11" s="43"/>
      <c r="X11" s="46">
        <f>Y11+Z11</f>
        <v>0</v>
      </c>
      <c r="Y11" s="43"/>
      <c r="Z11" s="43"/>
      <c r="AA11" s="43"/>
      <c r="AB11" s="43"/>
      <c r="AC11" s="43"/>
      <c r="AD11" s="43"/>
      <c r="AE11" s="47" t="e">
        <f aca="true" t="shared" si="4" ref="AE11:AE12">AC11/AD11</f>
        <v>#DIV/0!</v>
      </c>
      <c r="AF11" s="43"/>
      <c r="AG11" s="43"/>
      <c r="AH11" s="43"/>
      <c r="AI11" s="43"/>
      <c r="AJ11" s="47" t="e">
        <f aca="true" t="shared" si="5" ref="AJ11:AJ12">AH11/AI11</f>
        <v>#DIV/0!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</row>
    <row r="12" spans="1:56" s="52" customFormat="1" ht="36.75" customHeight="1">
      <c r="A12" s="49" t="s">
        <v>84</v>
      </c>
      <c r="B12" s="49"/>
      <c r="C12" s="50">
        <f>COUNTA(C7:C11)</f>
        <v>4</v>
      </c>
      <c r="D12" s="50">
        <f>COUNTA(D7,#REF!)</f>
        <v>2</v>
      </c>
      <c r="E12" s="50">
        <f>COUNTA(E7,E8,#REF!)</f>
        <v>3</v>
      </c>
      <c r="F12" s="50">
        <f>SUM(F7:F11)</f>
        <v>17610</v>
      </c>
      <c r="G12" s="50">
        <f>COUNTA(G7:G11)</f>
        <v>4</v>
      </c>
      <c r="H12" s="50">
        <f>SUM(H7:H11)</f>
        <v>1774.18403</v>
      </c>
      <c r="I12" s="50">
        <f>SUM(I7:I11)</f>
        <v>1774.18403</v>
      </c>
      <c r="J12" s="50">
        <f>SUM(J7:J11)</f>
        <v>0</v>
      </c>
      <c r="K12" s="50">
        <f>COUNTA(K7:K11)</f>
        <v>4</v>
      </c>
      <c r="L12" s="50">
        <f>COUNTA(L7:L11)</f>
        <v>4</v>
      </c>
      <c r="M12" s="50">
        <f>COUNTA(M7:M11)</f>
        <v>4</v>
      </c>
      <c r="N12" s="50">
        <f>COUNTA(N7:N11)</f>
        <v>4</v>
      </c>
      <c r="O12" s="50">
        <f>COUNTA(O7:O11)</f>
        <v>4</v>
      </c>
      <c r="P12" s="50">
        <f>COUNTA(P7:P11)</f>
        <v>0</v>
      </c>
      <c r="Q12" s="51">
        <f>SUM(Q7:Q11)</f>
        <v>1774.18403</v>
      </c>
      <c r="R12" s="51">
        <f>SUM(R7:R11)</f>
        <v>1022.6961200000001</v>
      </c>
      <c r="S12" s="51">
        <f>SUM(S7:S11)</f>
        <v>224.49426</v>
      </c>
      <c r="T12" s="51">
        <f>SUM(T7:T11)</f>
        <v>526.99365</v>
      </c>
      <c r="U12" s="51">
        <f>SUM(U7:U11)</f>
        <v>0</v>
      </c>
      <c r="V12" s="51">
        <f>SUM(V7:V11)</f>
        <v>0</v>
      </c>
      <c r="W12" s="51">
        <f>SUM(W7:W11)</f>
        <v>0</v>
      </c>
      <c r="X12" s="51">
        <f>SUM(X7:X11)</f>
        <v>0</v>
      </c>
      <c r="Y12" s="51">
        <f>SUM(Y7:Y11)</f>
        <v>0</v>
      </c>
      <c r="Z12" s="51">
        <f>SUM(Z7:Z11)</f>
        <v>0</v>
      </c>
      <c r="AA12" s="50">
        <f>COUNTA(AA7:AA11)</f>
        <v>0</v>
      </c>
      <c r="AB12" s="50"/>
      <c r="AC12" s="51">
        <f>SUM(AC7:AC11)</f>
        <v>0</v>
      </c>
      <c r="AD12" s="51">
        <f>SUM(AD7:AD11)</f>
        <v>0</v>
      </c>
      <c r="AE12" s="51" t="e">
        <f t="shared" si="4"/>
        <v>#DIV/0!</v>
      </c>
      <c r="AF12" s="50">
        <f>COUNTA(AF7:AF11)</f>
        <v>0</v>
      </c>
      <c r="AG12" s="50"/>
      <c r="AH12" s="51">
        <f>SUM(AH7:AH11)</f>
        <v>0</v>
      </c>
      <c r="AI12" s="51">
        <f>SUM(AI7:AI11)</f>
        <v>0</v>
      </c>
      <c r="AJ12" s="51" t="e">
        <f t="shared" si="5"/>
        <v>#DIV/0!</v>
      </c>
      <c r="AK12" s="50">
        <f>COUNTA(AK7:AK11)</f>
        <v>0</v>
      </c>
      <c r="AL12" s="50">
        <f>COUNTA(AL7:AL11)</f>
        <v>0</v>
      </c>
      <c r="AM12" s="50">
        <f>COUNTA(AM7:AM11)</f>
        <v>0</v>
      </c>
      <c r="AN12" s="51">
        <f>SUM(AN7:AN11)</f>
        <v>0</v>
      </c>
      <c r="AO12" s="50">
        <f>COUNTA(AO7:AO11)</f>
        <v>0</v>
      </c>
      <c r="AP12" s="50">
        <f>COUNTA(AP7:AP11)</f>
        <v>0</v>
      </c>
      <c r="AQ12" s="51">
        <f>SUM(AQ7:AQ11)</f>
        <v>0</v>
      </c>
      <c r="AR12" s="50">
        <f>COUNTA(AR7:AR11)</f>
        <v>0</v>
      </c>
      <c r="AS12" s="50">
        <f>COUNTA(AS7:AS11)</f>
        <v>0</v>
      </c>
      <c r="AT12" s="50">
        <f>COUNTA(AT7:AT11)</f>
        <v>0</v>
      </c>
      <c r="AU12" s="50">
        <f>COUNTA(AU7:AU11)</f>
        <v>0</v>
      </c>
      <c r="AV12" s="50">
        <f>COUNTA(AV7:AV11)</f>
        <v>0</v>
      </c>
      <c r="AW12" s="50">
        <f>COUNTA(AW7:AW11)</f>
        <v>0</v>
      </c>
      <c r="AX12" s="50">
        <f>COUNTA(AX7:AX11)</f>
        <v>0</v>
      </c>
      <c r="AY12" s="50">
        <f>COUNTA(AY7:AY11)</f>
        <v>0</v>
      </c>
      <c r="AZ12" s="50">
        <f>COUNTA(AZ7:AZ11)</f>
        <v>0</v>
      </c>
      <c r="BA12" s="50">
        <f>COUNTA(BA7:BA11)</f>
        <v>0</v>
      </c>
      <c r="BB12" s="50">
        <f>COUNTA(BB7:BB11)</f>
        <v>0</v>
      </c>
      <c r="BC12" s="50">
        <f>COUNTA(BC7:BC11)</f>
        <v>0</v>
      </c>
      <c r="BD12" s="50">
        <f>COUNTA(BD7:BD11)</f>
        <v>0</v>
      </c>
    </row>
    <row r="65535" ht="12.75" customHeight="1"/>
    <row r="65536" ht="12.75" customHeight="1"/>
  </sheetData>
  <sheetProtection selectLockedCells="1" selectUnlockedCells="1"/>
  <mergeCells count="37">
    <mergeCell ref="A1:BA1"/>
    <mergeCell ref="A2:BD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W3"/>
    <mergeCell ref="X3:Z3"/>
    <mergeCell ref="AA3:AJ3"/>
    <mergeCell ref="AK3:AN3"/>
    <mergeCell ref="AO3:AS4"/>
    <mergeCell ref="AT3:AV4"/>
    <mergeCell ref="AW3:AY4"/>
    <mergeCell ref="AZ3:BA4"/>
    <mergeCell ref="BB3:BD4"/>
    <mergeCell ref="Q4:Q5"/>
    <mergeCell ref="R4:W4"/>
    <mergeCell ref="X4:X5"/>
    <mergeCell ref="Y4:Z4"/>
    <mergeCell ref="AA4:AE4"/>
    <mergeCell ref="AF4:AJ4"/>
    <mergeCell ref="AK4:AL4"/>
    <mergeCell ref="AM4:AN4"/>
    <mergeCell ref="A7:B11"/>
    <mergeCell ref="A12:B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"/>
  <sheetViews>
    <sheetView zoomScale="75" zoomScaleNormal="7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C10" sqref="AC10"/>
    </sheetView>
  </sheetViews>
  <sheetFormatPr defaultColWidth="9.140625" defaultRowHeight="32.25" customHeight="1"/>
  <cols>
    <col min="1" max="1" width="6.8515625" style="1" customWidth="1"/>
    <col min="2" max="2" width="27.421875" style="53" customWidth="1"/>
    <col min="3" max="3" width="11.57421875" style="54" customWidth="1"/>
    <col min="4" max="4" width="24.140625" style="55" customWidth="1"/>
    <col min="5" max="6" width="28.140625" style="55" customWidth="1"/>
    <col min="7" max="7" width="18.8515625" style="56" customWidth="1"/>
    <col min="8" max="8" width="18.00390625" style="56" customWidth="1"/>
    <col min="9" max="9" width="16.140625" style="56" customWidth="1"/>
    <col min="10" max="10" width="18.8515625" style="56" customWidth="1"/>
    <col min="11" max="11" width="15.8515625" style="56" customWidth="1"/>
    <col min="12" max="12" width="18.140625" style="56" customWidth="1"/>
    <col min="13" max="13" width="27.00390625" style="1" customWidth="1"/>
    <col min="14" max="14" width="20.28125" style="57" customWidth="1"/>
    <col min="15" max="15" width="15.28125" style="57" customWidth="1"/>
    <col min="16" max="16" width="16.421875" style="57" customWidth="1"/>
    <col min="17" max="17" width="21.140625" style="1" customWidth="1"/>
    <col min="18" max="18" width="17.57421875" style="1" customWidth="1"/>
    <col min="19" max="20" width="17.57421875" style="58" customWidth="1"/>
    <col min="21" max="21" width="17.57421875" style="1" customWidth="1"/>
    <col min="22" max="22" width="19.7109375" style="58" customWidth="1"/>
    <col min="23" max="23" width="17.8515625" style="1" customWidth="1"/>
    <col min="24" max="24" width="13.140625" style="1" customWidth="1"/>
    <col min="25" max="25" width="15.421875" style="58" customWidth="1"/>
    <col min="26" max="26" width="26.00390625" style="1" customWidth="1"/>
    <col min="27" max="27" width="16.57421875" style="59" customWidth="1"/>
    <col min="28" max="28" width="22.28125" style="1" customWidth="1"/>
    <col min="29" max="29" width="15.140625" style="1" customWidth="1"/>
    <col min="30" max="30" width="17.57421875" style="1" customWidth="1"/>
    <col min="31" max="31" width="15.00390625" style="1" customWidth="1"/>
    <col min="32" max="32" width="17.00390625" style="1" customWidth="1"/>
    <col min="33" max="33" width="14.8515625" style="1" customWidth="1"/>
    <col min="34" max="38" width="15.00390625" style="1" customWidth="1"/>
    <col min="39" max="16384" width="9.28125" style="1" customWidth="1"/>
  </cols>
  <sheetData>
    <row r="1" spans="1:52" ht="20.25" customHeight="1">
      <c r="A1" s="3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42" customHeight="1">
      <c r="A2" s="60" t="s">
        <v>1</v>
      </c>
      <c r="B2" s="61" t="s">
        <v>2</v>
      </c>
      <c r="C2" s="62" t="s">
        <v>3</v>
      </c>
      <c r="D2" s="62" t="s">
        <v>4</v>
      </c>
      <c r="E2" s="63" t="s">
        <v>86</v>
      </c>
      <c r="F2" s="63" t="s">
        <v>87</v>
      </c>
      <c r="G2" s="63" t="s">
        <v>88</v>
      </c>
      <c r="H2" s="63" t="s">
        <v>89</v>
      </c>
      <c r="I2" s="64" t="s">
        <v>8</v>
      </c>
      <c r="J2" s="64" t="s">
        <v>9</v>
      </c>
      <c r="K2" s="64" t="s">
        <v>10</v>
      </c>
      <c r="L2" s="65" t="s">
        <v>11</v>
      </c>
      <c r="M2" s="65" t="s">
        <v>12</v>
      </c>
      <c r="N2" s="65" t="s">
        <v>90</v>
      </c>
      <c r="O2" s="65" t="s">
        <v>91</v>
      </c>
      <c r="P2" s="65" t="s">
        <v>92</v>
      </c>
      <c r="Q2" s="66" t="s">
        <v>16</v>
      </c>
      <c r="R2" s="67" t="s">
        <v>93</v>
      </c>
      <c r="S2" s="67"/>
      <c r="T2" s="67"/>
      <c r="U2" s="67"/>
      <c r="V2" s="67"/>
      <c r="W2" s="67"/>
      <c r="X2" s="67"/>
      <c r="Y2" s="51" t="s">
        <v>18</v>
      </c>
      <c r="Z2" s="51"/>
      <c r="AA2" s="51"/>
      <c r="AB2" s="68" t="s">
        <v>94</v>
      </c>
      <c r="AC2" s="68"/>
      <c r="AD2" s="68"/>
      <c r="AE2" s="68"/>
      <c r="AF2" s="68"/>
      <c r="AG2" s="68" t="s">
        <v>20</v>
      </c>
      <c r="AH2" s="68"/>
      <c r="AI2" s="68"/>
      <c r="AJ2" s="68"/>
      <c r="AK2" s="69" t="s">
        <v>95</v>
      </c>
      <c r="AL2" s="69"/>
      <c r="AM2" s="69"/>
      <c r="AN2" s="69"/>
      <c r="AO2" s="69"/>
      <c r="AP2" s="70" t="s">
        <v>96</v>
      </c>
      <c r="AQ2" s="70"/>
      <c r="AR2" s="70"/>
      <c r="AS2" s="71" t="s">
        <v>97</v>
      </c>
      <c r="AT2" s="71"/>
      <c r="AU2" s="71"/>
      <c r="AV2" s="72" t="s">
        <v>98</v>
      </c>
      <c r="AW2" s="72"/>
      <c r="AX2" s="73" t="s">
        <v>25</v>
      </c>
      <c r="AY2" s="73"/>
      <c r="AZ2" s="73"/>
    </row>
    <row r="3" spans="1:52" ht="62.25" customHeight="1">
      <c r="A3" s="60"/>
      <c r="B3" s="61"/>
      <c r="C3" s="62"/>
      <c r="D3" s="62"/>
      <c r="E3" s="63"/>
      <c r="F3" s="63"/>
      <c r="G3" s="63"/>
      <c r="H3" s="63"/>
      <c r="I3" s="64"/>
      <c r="J3" s="64"/>
      <c r="K3" s="64"/>
      <c r="L3" s="65"/>
      <c r="M3" s="65"/>
      <c r="N3" s="65"/>
      <c r="O3" s="65"/>
      <c r="P3" s="65"/>
      <c r="Q3" s="66"/>
      <c r="R3" s="74" t="s">
        <v>99</v>
      </c>
      <c r="S3" s="75" t="s">
        <v>27</v>
      </c>
      <c r="T3" s="75"/>
      <c r="U3" s="75"/>
      <c r="V3" s="75"/>
      <c r="W3" s="75"/>
      <c r="X3" s="75"/>
      <c r="Y3" s="51" t="s">
        <v>28</v>
      </c>
      <c r="Z3" s="51" t="s">
        <v>29</v>
      </c>
      <c r="AA3" s="51"/>
      <c r="AB3" s="68"/>
      <c r="AC3" s="68"/>
      <c r="AD3" s="68"/>
      <c r="AE3" s="68"/>
      <c r="AF3" s="68"/>
      <c r="AG3" s="68" t="s">
        <v>100</v>
      </c>
      <c r="AH3" s="68"/>
      <c r="AI3" s="68" t="s">
        <v>33</v>
      </c>
      <c r="AJ3" s="68"/>
      <c r="AK3" s="69"/>
      <c r="AL3" s="69"/>
      <c r="AM3" s="69"/>
      <c r="AN3" s="69"/>
      <c r="AO3" s="69"/>
      <c r="AP3" s="70"/>
      <c r="AQ3" s="70"/>
      <c r="AR3" s="70"/>
      <c r="AS3" s="71"/>
      <c r="AT3" s="71"/>
      <c r="AU3" s="71"/>
      <c r="AV3" s="72"/>
      <c r="AW3" s="72"/>
      <c r="AX3" s="73"/>
      <c r="AY3" s="73"/>
      <c r="AZ3" s="73"/>
    </row>
    <row r="4" spans="1:52" ht="180.75" customHeight="1">
      <c r="A4" s="60"/>
      <c r="B4" s="61"/>
      <c r="C4" s="62"/>
      <c r="D4" s="62"/>
      <c r="E4" s="63"/>
      <c r="F4" s="63"/>
      <c r="G4" s="63"/>
      <c r="H4" s="63"/>
      <c r="I4" s="64"/>
      <c r="J4" s="64"/>
      <c r="K4" s="64"/>
      <c r="L4" s="65"/>
      <c r="M4" s="65"/>
      <c r="N4" s="65"/>
      <c r="O4" s="65"/>
      <c r="P4" s="65"/>
      <c r="Q4" s="65"/>
      <c r="R4" s="74"/>
      <c r="S4" s="76" t="s">
        <v>101</v>
      </c>
      <c r="T4" s="76" t="s">
        <v>102</v>
      </c>
      <c r="U4" s="76" t="s">
        <v>103</v>
      </c>
      <c r="V4" s="76" t="s">
        <v>104</v>
      </c>
      <c r="W4" s="76" t="s">
        <v>105</v>
      </c>
      <c r="X4" s="76" t="s">
        <v>106</v>
      </c>
      <c r="Y4" s="51"/>
      <c r="Z4" s="77" t="s">
        <v>107</v>
      </c>
      <c r="AA4" s="77" t="s">
        <v>105</v>
      </c>
      <c r="AB4" s="78" t="s">
        <v>108</v>
      </c>
      <c r="AC4" s="78" t="s">
        <v>109</v>
      </c>
      <c r="AD4" s="78" t="s">
        <v>110</v>
      </c>
      <c r="AE4" s="68" t="s">
        <v>111</v>
      </c>
      <c r="AF4" s="68" t="s">
        <v>112</v>
      </c>
      <c r="AG4" s="68" t="s">
        <v>113</v>
      </c>
      <c r="AH4" s="68" t="s">
        <v>114</v>
      </c>
      <c r="AI4" s="68" t="s">
        <v>115</v>
      </c>
      <c r="AJ4" s="68" t="s">
        <v>116</v>
      </c>
      <c r="AK4" s="79" t="s">
        <v>117</v>
      </c>
      <c r="AL4" s="79" t="s">
        <v>54</v>
      </c>
      <c r="AM4" s="79" t="s">
        <v>118</v>
      </c>
      <c r="AN4" s="79" t="s">
        <v>119</v>
      </c>
      <c r="AO4" s="79" t="s">
        <v>120</v>
      </c>
      <c r="AP4" s="70" t="s">
        <v>58</v>
      </c>
      <c r="AQ4" s="70" t="s">
        <v>59</v>
      </c>
      <c r="AR4" s="70" t="s">
        <v>60</v>
      </c>
      <c r="AS4" s="80" t="s">
        <v>121</v>
      </c>
      <c r="AT4" s="81" t="s">
        <v>122</v>
      </c>
      <c r="AU4" s="82" t="s">
        <v>123</v>
      </c>
      <c r="AV4" s="83" t="s">
        <v>124</v>
      </c>
      <c r="AW4" s="84" t="s">
        <v>125</v>
      </c>
      <c r="AX4" s="85" t="s">
        <v>66</v>
      </c>
      <c r="AY4" s="86" t="s">
        <v>67</v>
      </c>
      <c r="AZ4" s="87" t="s">
        <v>68</v>
      </c>
    </row>
    <row r="5" spans="1:52" ht="15.75" customHeight="1">
      <c r="A5" s="88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7</v>
      </c>
      <c r="H5" s="88">
        <v>8</v>
      </c>
      <c r="I5" s="88">
        <v>9</v>
      </c>
      <c r="J5" s="88">
        <v>10</v>
      </c>
      <c r="K5" s="88">
        <v>11</v>
      </c>
      <c r="L5" s="88">
        <v>12</v>
      </c>
      <c r="M5" s="88">
        <v>13</v>
      </c>
      <c r="N5" s="88">
        <v>14</v>
      </c>
      <c r="O5" s="88">
        <v>15</v>
      </c>
      <c r="P5" s="88">
        <v>16</v>
      </c>
      <c r="Q5" s="88">
        <v>17</v>
      </c>
      <c r="R5" s="88">
        <v>18</v>
      </c>
      <c r="S5" s="88">
        <v>19</v>
      </c>
      <c r="T5" s="88">
        <v>20</v>
      </c>
      <c r="U5" s="88">
        <v>21</v>
      </c>
      <c r="V5" s="88">
        <v>22</v>
      </c>
      <c r="W5" s="88">
        <v>23</v>
      </c>
      <c r="X5" s="88">
        <v>24</v>
      </c>
      <c r="Y5" s="88">
        <v>25</v>
      </c>
      <c r="Z5" s="88">
        <v>26</v>
      </c>
      <c r="AA5" s="88">
        <v>27</v>
      </c>
      <c r="AB5" s="88">
        <v>28</v>
      </c>
      <c r="AC5" s="88">
        <v>29</v>
      </c>
      <c r="AD5" s="88">
        <v>30</v>
      </c>
      <c r="AE5" s="88">
        <v>31</v>
      </c>
      <c r="AF5" s="88">
        <v>32</v>
      </c>
      <c r="AG5" s="88">
        <v>33</v>
      </c>
      <c r="AH5" s="88">
        <v>34</v>
      </c>
      <c r="AI5" s="88">
        <v>35</v>
      </c>
      <c r="AJ5" s="88">
        <v>36</v>
      </c>
      <c r="AK5" s="88">
        <v>37</v>
      </c>
      <c r="AL5" s="88">
        <v>38</v>
      </c>
      <c r="AM5" s="88">
        <v>39</v>
      </c>
      <c r="AN5" s="88">
        <v>40</v>
      </c>
      <c r="AO5" s="88">
        <v>41</v>
      </c>
      <c r="AP5" s="88">
        <v>42</v>
      </c>
      <c r="AQ5" s="88">
        <v>43</v>
      </c>
      <c r="AR5" s="88">
        <v>44</v>
      </c>
      <c r="AS5" s="88">
        <v>45</v>
      </c>
      <c r="AT5" s="88">
        <v>46</v>
      </c>
      <c r="AU5" s="88">
        <v>47</v>
      </c>
      <c r="AV5" s="88">
        <v>48</v>
      </c>
      <c r="AW5" s="88">
        <v>49</v>
      </c>
      <c r="AX5" s="88">
        <v>50</v>
      </c>
      <c r="AY5" s="88">
        <v>51</v>
      </c>
      <c r="AZ5" s="88">
        <v>52</v>
      </c>
    </row>
    <row r="6" spans="1:52" ht="32.25" customHeight="1">
      <c r="A6" s="39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5">
        <f aca="true" t="shared" si="0" ref="R6:R9">S6+T6+U6+V6+W6+X6</f>
        <v>0</v>
      </c>
      <c r="S6" s="43"/>
      <c r="T6" s="43"/>
      <c r="U6" s="43"/>
      <c r="V6" s="43"/>
      <c r="W6" s="43"/>
      <c r="X6" s="43"/>
      <c r="Y6" s="46">
        <f aca="true" t="shared" si="1" ref="Y6:Y9">Z6+AA6</f>
        <v>0</v>
      </c>
      <c r="Z6" s="43"/>
      <c r="AA6" s="43"/>
      <c r="AB6" s="43"/>
      <c r="AC6" s="43"/>
      <c r="AD6" s="43"/>
      <c r="AE6" s="43"/>
      <c r="AF6" s="47" t="e">
        <f aca="true" t="shared" si="2" ref="AF6:AF10">AD6/AE6</f>
        <v>#DIV/0!</v>
      </c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</row>
    <row r="7" spans="1:52" ht="32.25" customHeight="1">
      <c r="A7" s="39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5">
        <f t="shared" si="0"/>
        <v>0</v>
      </c>
      <c r="S7" s="43"/>
      <c r="T7" s="43"/>
      <c r="U7" s="43"/>
      <c r="V7" s="43"/>
      <c r="W7" s="43"/>
      <c r="X7" s="43"/>
      <c r="Y7" s="46">
        <f t="shared" si="1"/>
        <v>0</v>
      </c>
      <c r="Z7" s="43"/>
      <c r="AA7" s="43"/>
      <c r="AB7" s="43"/>
      <c r="AC7" s="43"/>
      <c r="AD7" s="43"/>
      <c r="AE7" s="43"/>
      <c r="AF7" s="47" t="e">
        <f t="shared" si="2"/>
        <v>#DIV/0!</v>
      </c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</row>
    <row r="8" spans="1:52" ht="32.25" customHeight="1">
      <c r="A8" s="39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5">
        <f t="shared" si="0"/>
        <v>0</v>
      </c>
      <c r="S8" s="43"/>
      <c r="T8" s="43"/>
      <c r="U8" s="43"/>
      <c r="V8" s="43"/>
      <c r="W8" s="43"/>
      <c r="X8" s="43"/>
      <c r="Y8" s="46">
        <f t="shared" si="1"/>
        <v>0</v>
      </c>
      <c r="Z8" s="43"/>
      <c r="AA8" s="43"/>
      <c r="AB8" s="43"/>
      <c r="AC8" s="43"/>
      <c r="AD8" s="43"/>
      <c r="AE8" s="43"/>
      <c r="AF8" s="47" t="e">
        <f t="shared" si="2"/>
        <v>#DIV/0!</v>
      </c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</row>
    <row r="9" spans="1:52" ht="32.25" customHeight="1">
      <c r="A9" s="39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5">
        <f t="shared" si="0"/>
        <v>0</v>
      </c>
      <c r="S9" s="43"/>
      <c r="T9" s="43"/>
      <c r="U9" s="43"/>
      <c r="V9" s="43"/>
      <c r="W9" s="43"/>
      <c r="X9" s="43"/>
      <c r="Y9" s="46">
        <f t="shared" si="1"/>
        <v>0</v>
      </c>
      <c r="Z9" s="43"/>
      <c r="AA9" s="43"/>
      <c r="AB9" s="43"/>
      <c r="AC9" s="43"/>
      <c r="AD9" s="43"/>
      <c r="AE9" s="43"/>
      <c r="AF9" s="47" t="e">
        <f t="shared" si="2"/>
        <v>#DIV/0!</v>
      </c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2" ht="32.25" customHeight="1">
      <c r="A10" s="89" t="s">
        <v>84</v>
      </c>
      <c r="B10" s="89"/>
      <c r="C10" s="90">
        <f>COUNTA(C6:C9)</f>
        <v>0</v>
      </c>
      <c r="D10" s="90">
        <f>COUNTA(D6:D9)</f>
        <v>0</v>
      </c>
      <c r="E10" s="90">
        <f>COUNTA(E6:E9)</f>
        <v>0</v>
      </c>
      <c r="F10" s="90">
        <f>COUNTA(F6:F9)</f>
        <v>0</v>
      </c>
      <c r="G10" s="90">
        <f>COUNTA(G6:G9)</f>
        <v>0</v>
      </c>
      <c r="H10" s="90">
        <f>COUNTA(H6:H9)</f>
        <v>0</v>
      </c>
      <c r="I10" s="90">
        <f>SUM(I6:I9)</f>
        <v>0</v>
      </c>
      <c r="J10" s="90">
        <f>SUM(J6:J9)</f>
        <v>0</v>
      </c>
      <c r="K10" s="90">
        <f>SUM(K6:K9)</f>
        <v>0</v>
      </c>
      <c r="L10" s="90">
        <f>COUNTA(L6:L9)</f>
        <v>0</v>
      </c>
      <c r="M10" s="90">
        <f>COUNTA(M6:M9)</f>
        <v>0</v>
      </c>
      <c r="N10" s="90">
        <f>COUNTA(N6:N9)</f>
        <v>0</v>
      </c>
      <c r="O10" s="90">
        <f>COUNTA(O6:O9)</f>
        <v>0</v>
      </c>
      <c r="P10" s="90">
        <f>COUNTA(P6:P9)</f>
        <v>0</v>
      </c>
      <c r="Q10" s="90">
        <f>COUNTA(Q6:Q9)</f>
        <v>0</v>
      </c>
      <c r="R10" s="90">
        <f>SUM(R6:R9)</f>
        <v>0</v>
      </c>
      <c r="S10" s="90">
        <f>SUM(S6:S9)</f>
        <v>0</v>
      </c>
      <c r="T10" s="90">
        <f>SUM(T6:T9)</f>
        <v>0</v>
      </c>
      <c r="U10" s="90">
        <f>SUM(U6:U9)</f>
        <v>0</v>
      </c>
      <c r="V10" s="90">
        <f>SUM(V6:V9)</f>
        <v>0</v>
      </c>
      <c r="W10" s="90">
        <f>SUM(W6:W9)</f>
        <v>0</v>
      </c>
      <c r="X10" s="90">
        <f>SUM(X6:X9)</f>
        <v>0</v>
      </c>
      <c r="Y10" s="90">
        <f>SUM(Y6:Y9)</f>
        <v>0</v>
      </c>
      <c r="Z10" s="90">
        <f>SUM(Z6:Z9)</f>
        <v>0</v>
      </c>
      <c r="AA10" s="90">
        <f>SUM(AA6:AA9)</f>
        <v>0</v>
      </c>
      <c r="AB10" s="90">
        <f>COUNTA(AB6:AB9)</f>
        <v>0</v>
      </c>
      <c r="AC10" s="90"/>
      <c r="AD10" s="90">
        <f>SUM(AD6:AD9)</f>
        <v>0</v>
      </c>
      <c r="AE10" s="90">
        <f>SUM(AE6:AE9)</f>
        <v>0</v>
      </c>
      <c r="AF10" s="46" t="e">
        <f t="shared" si="2"/>
        <v>#DIV/0!</v>
      </c>
      <c r="AG10" s="90">
        <f>COUNTA(AG6:AG9)</f>
        <v>0</v>
      </c>
      <c r="AH10" s="90">
        <f>COUNTA(AH6:AH9)</f>
        <v>0</v>
      </c>
      <c r="AI10" s="90">
        <f>COUNTA(AI6:AI9)</f>
        <v>0</v>
      </c>
      <c r="AJ10" s="90">
        <f>SUM(AJ6:AJ9)</f>
        <v>0</v>
      </c>
      <c r="AK10" s="90">
        <f>COUNTA(AK6:AK9)</f>
        <v>0</v>
      </c>
      <c r="AL10" s="90">
        <f>COUNTA(AL6:AL9)</f>
        <v>0</v>
      </c>
      <c r="AM10" s="90">
        <f>COUNTA(AM6:AM9)</f>
        <v>0</v>
      </c>
      <c r="AN10" s="90">
        <f>COUNTA(AN6:AN9)</f>
        <v>0</v>
      </c>
      <c r="AO10" s="90">
        <f>COUNTA(AO6:AO9)</f>
        <v>0</v>
      </c>
      <c r="AP10" s="90">
        <f>COUNTA(AP6:AP9)</f>
        <v>0</v>
      </c>
      <c r="AQ10" s="90">
        <f>COUNTA(AQ6:AQ9)</f>
        <v>0</v>
      </c>
      <c r="AR10" s="90">
        <f>COUNTA(AR6:AR9)</f>
        <v>0</v>
      </c>
      <c r="AS10" s="90">
        <f>COUNTA(AS6:AS9)</f>
        <v>0</v>
      </c>
      <c r="AT10" s="90">
        <f>COUNTA(AT6:AT9)</f>
        <v>0</v>
      </c>
      <c r="AU10" s="90">
        <f>COUNTA(AU6:AU9)</f>
        <v>0</v>
      </c>
      <c r="AV10" s="90">
        <f>COUNTA(AV6:AV9)</f>
        <v>0</v>
      </c>
      <c r="AW10" s="90">
        <f>COUNTA(AW6:AW9)</f>
        <v>0</v>
      </c>
      <c r="AX10" s="90">
        <f>COUNTA(AX6:AX9)</f>
        <v>0</v>
      </c>
      <c r="AY10" s="90">
        <f>COUNTA(AY6:AY9)</f>
        <v>0</v>
      </c>
      <c r="AZ10" s="90">
        <f>COUNTA(AZ6:AZ9)</f>
        <v>0</v>
      </c>
    </row>
  </sheetData>
  <sheetProtection selectLockedCells="1" selectUnlockedCells="1"/>
  <mergeCells count="36">
    <mergeCell ref="A1:AZ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X2"/>
    <mergeCell ref="Y2:AA2"/>
    <mergeCell ref="AB2:AF3"/>
    <mergeCell ref="AG2:AJ2"/>
    <mergeCell ref="AK2:AO3"/>
    <mergeCell ref="AP2:AR3"/>
    <mergeCell ref="AS2:AU3"/>
    <mergeCell ref="AV2:AW3"/>
    <mergeCell ref="AX2:AZ3"/>
    <mergeCell ref="R3:R4"/>
    <mergeCell ref="S3:X3"/>
    <mergeCell ref="Y3:Y4"/>
    <mergeCell ref="Z3:AA3"/>
    <mergeCell ref="AG3:AH3"/>
    <mergeCell ref="AI3:AJ3"/>
    <mergeCell ref="A6:A9"/>
    <mergeCell ref="B6:B9"/>
    <mergeCell ref="A10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tabSelected="1" zoomScale="75" zoomScaleNormal="75" workbookViewId="0" topLeftCell="AH1">
      <selection activeCell="AK5" sqref="AK5"/>
    </sheetView>
  </sheetViews>
  <sheetFormatPr defaultColWidth="9.140625" defaultRowHeight="16.5" customHeight="1"/>
  <cols>
    <col min="1" max="1" width="6.140625" style="91" customWidth="1"/>
    <col min="2" max="2" width="8.421875" style="92" customWidth="1"/>
    <col min="3" max="3" width="8.140625" style="91" customWidth="1"/>
    <col min="4" max="4" width="15.421875" style="92" customWidth="1"/>
    <col min="5" max="5" width="13.140625" style="92" customWidth="1"/>
    <col min="6" max="6" width="11.7109375" style="92" customWidth="1"/>
    <col min="7" max="9" width="25.140625" style="91" customWidth="1"/>
    <col min="10" max="11" width="25.28125" style="92" customWidth="1"/>
    <col min="12" max="12" width="23.7109375" style="92" customWidth="1"/>
    <col min="13" max="13" width="17.57421875" style="92" customWidth="1"/>
    <col min="14" max="14" width="24.28125" style="92" customWidth="1"/>
    <col min="15" max="15" width="24.421875" style="92" customWidth="1"/>
    <col min="16" max="16" width="18.00390625" style="92" customWidth="1"/>
    <col min="17" max="17" width="17.57421875" style="92" customWidth="1"/>
    <col min="18" max="20" width="17.57421875" style="93" customWidth="1"/>
    <col min="21" max="21" width="18.00390625" style="92" customWidth="1"/>
    <col min="22" max="22" width="32.57421875" style="94" customWidth="1"/>
    <col min="23" max="24" width="17.57421875" style="91" customWidth="1"/>
    <col min="25" max="25" width="29.28125" style="91" customWidth="1"/>
    <col min="26" max="26" width="22.28125" style="91" customWidth="1"/>
    <col min="27" max="28" width="17.57421875" style="92" customWidth="1"/>
    <col min="29" max="29" width="27.28125" style="91" customWidth="1"/>
    <col min="30" max="30" width="17.57421875" style="92" customWidth="1"/>
    <col min="31" max="31" width="22.57421875" style="92" customWidth="1"/>
    <col min="32" max="32" width="19.7109375" style="92" customWidth="1"/>
    <col min="33" max="33" width="18.421875" style="92" customWidth="1"/>
    <col min="34" max="34" width="15.00390625" style="92" customWidth="1"/>
    <col min="35" max="35" width="21.140625" style="92" customWidth="1"/>
    <col min="36" max="36" width="18.00390625" style="92" customWidth="1"/>
    <col min="37" max="37" width="18.8515625" style="92" customWidth="1"/>
    <col min="38" max="38" width="13.57421875" style="92" customWidth="1"/>
    <col min="39" max="39" width="17.00390625" style="92" customWidth="1"/>
    <col min="40" max="44" width="14.00390625" style="56" customWidth="1"/>
    <col min="45" max="45" width="9.28125" style="56" customWidth="1"/>
    <col min="46" max="46" width="12.421875" style="56" customWidth="1"/>
    <col min="47" max="47" width="9.28125" style="56" customWidth="1"/>
    <col min="48" max="48" width="11.28125" style="56" customWidth="1"/>
    <col min="49" max="50" width="13.00390625" style="56" customWidth="1"/>
    <col min="51" max="52" width="14.00390625" style="56" customWidth="1"/>
    <col min="53" max="16384" width="9.28125" style="56" customWidth="1"/>
  </cols>
  <sheetData>
    <row r="1" spans="1:55" s="95" customFormat="1" ht="31.5" customHeight="1">
      <c r="A1" s="3" t="s">
        <v>126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s="107" customFormat="1" ht="72.75" customHeight="1">
      <c r="A2" s="96" t="s">
        <v>1</v>
      </c>
      <c r="B2" s="97" t="s">
        <v>2</v>
      </c>
      <c r="C2" s="97" t="s">
        <v>3</v>
      </c>
      <c r="D2" s="97" t="s">
        <v>4</v>
      </c>
      <c r="E2" s="97"/>
      <c r="F2" s="97"/>
      <c r="G2" s="98" t="s">
        <v>127</v>
      </c>
      <c r="H2" s="98" t="s">
        <v>128</v>
      </c>
      <c r="I2" s="98" t="s">
        <v>129</v>
      </c>
      <c r="J2" s="98" t="s">
        <v>130</v>
      </c>
      <c r="K2" s="98" t="s">
        <v>89</v>
      </c>
      <c r="L2" s="99" t="s">
        <v>8</v>
      </c>
      <c r="M2" s="99" t="s">
        <v>9</v>
      </c>
      <c r="N2" s="99" t="s">
        <v>10</v>
      </c>
      <c r="O2" s="100" t="s">
        <v>11</v>
      </c>
      <c r="P2" s="100" t="s">
        <v>12</v>
      </c>
      <c r="Q2" s="100" t="s">
        <v>131</v>
      </c>
      <c r="R2" s="100" t="s">
        <v>132</v>
      </c>
      <c r="S2" s="100" t="s">
        <v>133</v>
      </c>
      <c r="T2" s="100" t="s">
        <v>16</v>
      </c>
      <c r="U2" s="67" t="s">
        <v>93</v>
      </c>
      <c r="V2" s="67"/>
      <c r="W2" s="67"/>
      <c r="X2" s="67"/>
      <c r="Y2" s="67"/>
      <c r="Z2" s="67"/>
      <c r="AA2" s="67"/>
      <c r="AB2" s="101" t="s">
        <v>18</v>
      </c>
      <c r="AC2" s="101"/>
      <c r="AD2" s="101"/>
      <c r="AE2" s="102" t="s">
        <v>94</v>
      </c>
      <c r="AF2" s="102"/>
      <c r="AG2" s="102"/>
      <c r="AH2" s="102"/>
      <c r="AI2" s="102"/>
      <c r="AJ2" s="102" t="s">
        <v>20</v>
      </c>
      <c r="AK2" s="102"/>
      <c r="AL2" s="102"/>
      <c r="AM2" s="102"/>
      <c r="AN2" s="69" t="s">
        <v>95</v>
      </c>
      <c r="AO2" s="69"/>
      <c r="AP2" s="69"/>
      <c r="AQ2" s="69"/>
      <c r="AR2" s="69"/>
      <c r="AS2" s="103" t="s">
        <v>96</v>
      </c>
      <c r="AT2" s="103"/>
      <c r="AU2" s="103"/>
      <c r="AV2" s="104" t="s">
        <v>97</v>
      </c>
      <c r="AW2" s="104"/>
      <c r="AX2" s="104"/>
      <c r="AY2" s="105" t="s">
        <v>98</v>
      </c>
      <c r="AZ2" s="105"/>
      <c r="BA2" s="106" t="s">
        <v>25</v>
      </c>
      <c r="BB2" s="106"/>
      <c r="BC2" s="106"/>
    </row>
    <row r="3" spans="1:55" s="110" customFormat="1" ht="60" customHeight="1">
      <c r="A3" s="96"/>
      <c r="B3" s="97"/>
      <c r="C3" s="97"/>
      <c r="D3" s="97"/>
      <c r="E3" s="97"/>
      <c r="F3" s="97"/>
      <c r="G3" s="98"/>
      <c r="H3" s="98"/>
      <c r="I3" s="98"/>
      <c r="J3" s="98"/>
      <c r="K3" s="98"/>
      <c r="L3" s="99"/>
      <c r="M3" s="99"/>
      <c r="N3" s="99"/>
      <c r="O3" s="100"/>
      <c r="P3" s="100"/>
      <c r="Q3" s="100"/>
      <c r="R3" s="100"/>
      <c r="S3" s="100"/>
      <c r="T3" s="100"/>
      <c r="U3" s="108" t="s">
        <v>99</v>
      </c>
      <c r="V3" s="75" t="s">
        <v>27</v>
      </c>
      <c r="W3" s="75"/>
      <c r="X3" s="75"/>
      <c r="Y3" s="75"/>
      <c r="Z3" s="75"/>
      <c r="AA3" s="75"/>
      <c r="AB3" s="109" t="s">
        <v>134</v>
      </c>
      <c r="AC3" s="51" t="s">
        <v>29</v>
      </c>
      <c r="AD3" s="51"/>
      <c r="AE3" s="102"/>
      <c r="AF3" s="102"/>
      <c r="AG3" s="102"/>
      <c r="AH3" s="102"/>
      <c r="AI3" s="102"/>
      <c r="AJ3" s="68" t="s">
        <v>32</v>
      </c>
      <c r="AK3" s="68"/>
      <c r="AL3" s="68" t="s">
        <v>33</v>
      </c>
      <c r="AM3" s="68"/>
      <c r="AN3" s="69"/>
      <c r="AO3" s="69"/>
      <c r="AP3" s="69"/>
      <c r="AQ3" s="69"/>
      <c r="AR3" s="69"/>
      <c r="AS3" s="103"/>
      <c r="AT3" s="103"/>
      <c r="AU3" s="103"/>
      <c r="AV3" s="104"/>
      <c r="AW3" s="104"/>
      <c r="AX3" s="104"/>
      <c r="AY3" s="105"/>
      <c r="AZ3" s="105"/>
      <c r="BA3" s="106"/>
      <c r="BB3" s="106"/>
      <c r="BC3" s="106"/>
    </row>
    <row r="4" spans="1:55" s="58" customFormat="1" ht="139.5" customHeight="1">
      <c r="A4" s="96"/>
      <c r="B4" s="97"/>
      <c r="C4" s="97"/>
      <c r="D4" s="97"/>
      <c r="E4" s="97"/>
      <c r="F4" s="97"/>
      <c r="G4" s="98"/>
      <c r="H4" s="98"/>
      <c r="I4" s="98"/>
      <c r="J4" s="98"/>
      <c r="K4" s="98"/>
      <c r="L4" s="99"/>
      <c r="M4" s="99"/>
      <c r="N4" s="99"/>
      <c r="O4" s="100"/>
      <c r="P4" s="100"/>
      <c r="Q4" s="100"/>
      <c r="R4" s="100"/>
      <c r="S4" s="100"/>
      <c r="T4" s="100"/>
      <c r="U4" s="108"/>
      <c r="V4" s="108" t="s">
        <v>101</v>
      </c>
      <c r="W4" s="108" t="s">
        <v>102</v>
      </c>
      <c r="X4" s="108" t="s">
        <v>103</v>
      </c>
      <c r="Y4" s="108" t="s">
        <v>104</v>
      </c>
      <c r="Z4" s="108" t="s">
        <v>105</v>
      </c>
      <c r="AA4" s="108" t="s">
        <v>106</v>
      </c>
      <c r="AB4" s="109"/>
      <c r="AC4" s="109" t="s">
        <v>107</v>
      </c>
      <c r="AD4" s="109" t="s">
        <v>105</v>
      </c>
      <c r="AE4" s="111" t="s">
        <v>135</v>
      </c>
      <c r="AF4" s="111" t="s">
        <v>109</v>
      </c>
      <c r="AG4" s="111" t="s">
        <v>110</v>
      </c>
      <c r="AH4" s="111" t="s">
        <v>111</v>
      </c>
      <c r="AI4" s="111" t="s">
        <v>112</v>
      </c>
      <c r="AJ4" s="111" t="s">
        <v>113</v>
      </c>
      <c r="AK4" s="111" t="s">
        <v>114</v>
      </c>
      <c r="AL4" s="111" t="s">
        <v>115</v>
      </c>
      <c r="AM4" s="111" t="s">
        <v>116</v>
      </c>
      <c r="AN4" s="112" t="s">
        <v>117</v>
      </c>
      <c r="AO4" s="112" t="s">
        <v>54</v>
      </c>
      <c r="AP4" s="112" t="s">
        <v>118</v>
      </c>
      <c r="AQ4" s="112" t="s">
        <v>119</v>
      </c>
      <c r="AR4" s="112" t="s">
        <v>120</v>
      </c>
      <c r="AS4" s="113" t="s">
        <v>58</v>
      </c>
      <c r="AT4" s="113" t="s">
        <v>59</v>
      </c>
      <c r="AU4" s="113" t="s">
        <v>60</v>
      </c>
      <c r="AV4" s="114" t="s">
        <v>121</v>
      </c>
      <c r="AW4" s="115" t="s">
        <v>122</v>
      </c>
      <c r="AX4" s="115" t="s">
        <v>123</v>
      </c>
      <c r="AY4" s="116" t="s">
        <v>124</v>
      </c>
      <c r="AZ4" s="116" t="s">
        <v>125</v>
      </c>
      <c r="BA4" s="117" t="s">
        <v>66</v>
      </c>
      <c r="BB4" s="117" t="s">
        <v>67</v>
      </c>
      <c r="BC4" s="87" t="s">
        <v>68</v>
      </c>
    </row>
    <row r="5" spans="1:55" s="119" customFormat="1" ht="30" customHeight="1">
      <c r="A5" s="118">
        <v>1</v>
      </c>
      <c r="B5" s="118">
        <v>2</v>
      </c>
      <c r="C5" s="118">
        <v>3</v>
      </c>
      <c r="D5" s="118">
        <v>4</v>
      </c>
      <c r="E5" s="118">
        <v>3</v>
      </c>
      <c r="F5" s="118">
        <v>4</v>
      </c>
      <c r="G5" s="118">
        <v>5</v>
      </c>
      <c r="H5" s="118">
        <v>6</v>
      </c>
      <c r="I5" s="118">
        <v>7</v>
      </c>
      <c r="J5" s="118">
        <v>8</v>
      </c>
      <c r="K5" s="118">
        <v>9</v>
      </c>
      <c r="L5" s="118">
        <v>10</v>
      </c>
      <c r="M5" s="118">
        <v>11</v>
      </c>
      <c r="N5" s="118">
        <v>12</v>
      </c>
      <c r="O5" s="118">
        <v>13</v>
      </c>
      <c r="P5" s="118">
        <v>14</v>
      </c>
      <c r="Q5" s="118">
        <v>15</v>
      </c>
      <c r="R5" s="118">
        <v>16</v>
      </c>
      <c r="S5" s="118">
        <v>17</v>
      </c>
      <c r="T5" s="118">
        <v>18</v>
      </c>
      <c r="U5" s="118">
        <v>19</v>
      </c>
      <c r="V5" s="118">
        <v>20</v>
      </c>
      <c r="W5" s="118">
        <v>21</v>
      </c>
      <c r="X5" s="118">
        <v>22</v>
      </c>
      <c r="Y5" s="118">
        <v>23</v>
      </c>
      <c r="Z5" s="118">
        <v>24</v>
      </c>
      <c r="AA5" s="118">
        <v>25</v>
      </c>
      <c r="AB5" s="118">
        <v>26</v>
      </c>
      <c r="AC5" s="118">
        <v>27</v>
      </c>
      <c r="AD5" s="118">
        <v>28</v>
      </c>
      <c r="AE5" s="118">
        <v>29</v>
      </c>
      <c r="AF5" s="118">
        <v>30</v>
      </c>
      <c r="AG5" s="118">
        <v>31</v>
      </c>
      <c r="AH5" s="118">
        <v>32</v>
      </c>
      <c r="AI5" s="118">
        <v>33</v>
      </c>
      <c r="AJ5" s="118">
        <v>34</v>
      </c>
      <c r="AK5" s="118">
        <v>35</v>
      </c>
      <c r="AL5" s="118">
        <v>36</v>
      </c>
      <c r="AM5" s="118">
        <v>37</v>
      </c>
      <c r="AN5" s="118">
        <v>38</v>
      </c>
      <c r="AO5" s="118">
        <v>39</v>
      </c>
      <c r="AP5" s="118">
        <v>40</v>
      </c>
      <c r="AQ5" s="118">
        <v>41</v>
      </c>
      <c r="AR5" s="118">
        <v>42</v>
      </c>
      <c r="AS5" s="118">
        <v>43</v>
      </c>
      <c r="AT5" s="118">
        <v>44</v>
      </c>
      <c r="AU5" s="118">
        <v>45</v>
      </c>
      <c r="AV5" s="118">
        <v>46</v>
      </c>
      <c r="AW5" s="118">
        <v>47</v>
      </c>
      <c r="AX5" s="118">
        <v>48</v>
      </c>
      <c r="AY5" s="118">
        <v>49</v>
      </c>
      <c r="AZ5" s="118">
        <v>50</v>
      </c>
      <c r="BA5" s="118">
        <v>51</v>
      </c>
      <c r="BB5" s="118">
        <v>52</v>
      </c>
      <c r="BC5" s="118">
        <v>53</v>
      </c>
    </row>
    <row r="6" spans="1:55" s="127" customFormat="1" ht="48" customHeight="1">
      <c r="A6" s="120">
        <v>1</v>
      </c>
      <c r="B6" s="120"/>
      <c r="C6" s="120"/>
      <c r="D6" s="121" t="s">
        <v>70</v>
      </c>
      <c r="E6" s="121" t="s">
        <v>136</v>
      </c>
      <c r="F6" s="121"/>
      <c r="G6" s="122" t="s">
        <v>137</v>
      </c>
      <c r="H6" s="120" t="s">
        <v>138</v>
      </c>
      <c r="I6" s="120">
        <v>12800</v>
      </c>
      <c r="J6" s="120" t="s">
        <v>77</v>
      </c>
      <c r="K6" s="120"/>
      <c r="L6" s="120">
        <f>SUM(L7:L22)</f>
        <v>9210.748455</v>
      </c>
      <c r="M6" s="120">
        <f>SUM(M7:M22)</f>
        <v>8696.35611</v>
      </c>
      <c r="N6" s="120">
        <f>SUM(N7:N22)</f>
        <v>514.3923450000003</v>
      </c>
      <c r="O6" s="120"/>
      <c r="P6" s="120"/>
      <c r="Q6" s="120"/>
      <c r="R6" s="120"/>
      <c r="S6" s="120"/>
      <c r="T6" s="120"/>
      <c r="U6" s="123">
        <f aca="true" t="shared" si="0" ref="U6:U21">V6+W6+X6+Y6+Z6+AA6</f>
        <v>8696.35611</v>
      </c>
      <c r="V6" s="120">
        <f>SUM(V7:V22)</f>
        <v>4982.1045300000005</v>
      </c>
      <c r="W6" s="120">
        <f>SUM(W7:W22)</f>
        <v>1093.63269</v>
      </c>
      <c r="X6" s="120">
        <f>SUM(X7:X22)</f>
        <v>2620.61889</v>
      </c>
      <c r="Y6" s="120">
        <f>SUM(Y7:Y22)</f>
        <v>0</v>
      </c>
      <c r="Z6" s="120">
        <f>SUM(Z7:Z22)</f>
        <v>0</v>
      </c>
      <c r="AA6" s="120">
        <f>SUM(AA7:AA22)</f>
        <v>0</v>
      </c>
      <c r="AB6" s="124">
        <f aca="true" t="shared" si="1" ref="AB6:AB9">AC6+AD6</f>
        <v>0</v>
      </c>
      <c r="AC6" s="120">
        <f>SUM(AC7:AC22)</f>
        <v>0</v>
      </c>
      <c r="AD6" s="120">
        <f>SUM(AD7:AD22)</f>
        <v>0</v>
      </c>
      <c r="AE6" s="120" t="s">
        <v>139</v>
      </c>
      <c r="AF6" s="120" t="s">
        <v>140</v>
      </c>
      <c r="AG6" s="120"/>
      <c r="AH6" s="120"/>
      <c r="AI6" s="125" t="e">
        <f aca="true" t="shared" si="2" ref="AI6:AI9">AG6/AH6</f>
        <v>#DIV/0!</v>
      </c>
      <c r="AJ6" s="120" t="s">
        <v>139</v>
      </c>
      <c r="AK6" s="120" t="s">
        <v>139</v>
      </c>
      <c r="AL6" s="120" t="s">
        <v>141</v>
      </c>
      <c r="AM6" s="126">
        <v>100</v>
      </c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</row>
    <row r="7" spans="1:55" ht="63" customHeight="1">
      <c r="A7" s="120"/>
      <c r="B7" s="120"/>
      <c r="C7" s="43"/>
      <c r="D7" s="121"/>
      <c r="E7" s="121"/>
      <c r="F7" s="121"/>
      <c r="G7" s="128" t="s">
        <v>142</v>
      </c>
      <c r="H7" s="43"/>
      <c r="I7" s="43"/>
      <c r="J7" s="43" t="s">
        <v>77</v>
      </c>
      <c r="K7" s="43" t="s">
        <v>139</v>
      </c>
      <c r="L7" s="129">
        <v>2734.89554</v>
      </c>
      <c r="M7" s="43">
        <v>2721.22106</v>
      </c>
      <c r="N7" s="43">
        <f aca="true" t="shared" si="3" ref="N7:N10">L7-M7</f>
        <v>13.67448000000013</v>
      </c>
      <c r="O7" s="130" t="s">
        <v>143</v>
      </c>
      <c r="P7" s="44">
        <v>43283</v>
      </c>
      <c r="Q7" s="43">
        <v>35</v>
      </c>
      <c r="R7" s="44">
        <v>43285</v>
      </c>
      <c r="S7" s="44">
        <v>43322</v>
      </c>
      <c r="T7" s="43"/>
      <c r="U7" s="45">
        <f t="shared" si="0"/>
        <v>2721.22106</v>
      </c>
      <c r="V7" s="43">
        <v>2231.40128</v>
      </c>
      <c r="W7" s="43">
        <v>489.81978</v>
      </c>
      <c r="X7" s="43"/>
      <c r="Y7" s="43"/>
      <c r="Z7" s="43"/>
      <c r="AA7" s="43"/>
      <c r="AB7" s="46">
        <f t="shared" si="1"/>
        <v>0</v>
      </c>
      <c r="AC7" s="43"/>
      <c r="AD7" s="43"/>
      <c r="AE7" s="43"/>
      <c r="AF7" s="43"/>
      <c r="AG7" s="43"/>
      <c r="AH7" s="43"/>
      <c r="AI7" s="47" t="e">
        <f t="shared" si="2"/>
        <v>#DIV/0!</v>
      </c>
      <c r="AJ7" s="43"/>
      <c r="AK7" s="43"/>
      <c r="AL7" s="43"/>
      <c r="AM7" s="131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1:55" ht="47.25" customHeight="1">
      <c r="A8" s="120"/>
      <c r="B8" s="120"/>
      <c r="C8" s="43"/>
      <c r="D8" s="121"/>
      <c r="E8" s="121"/>
      <c r="F8" s="121"/>
      <c r="G8" s="128" t="s">
        <v>144</v>
      </c>
      <c r="H8" s="43"/>
      <c r="I8" s="43"/>
      <c r="J8" s="43" t="s">
        <v>77</v>
      </c>
      <c r="K8" s="43" t="s">
        <v>139</v>
      </c>
      <c r="L8" s="129">
        <v>949.518</v>
      </c>
      <c r="M8" s="43">
        <v>746.07394</v>
      </c>
      <c r="N8" s="43">
        <f t="shared" si="3"/>
        <v>203.44406000000004</v>
      </c>
      <c r="O8" s="130" t="s">
        <v>145</v>
      </c>
      <c r="P8" s="44">
        <v>43271</v>
      </c>
      <c r="Q8" s="43">
        <v>50</v>
      </c>
      <c r="R8" s="44">
        <v>43271</v>
      </c>
      <c r="S8" s="44">
        <v>43321</v>
      </c>
      <c r="T8" s="43"/>
      <c r="U8" s="45">
        <f t="shared" si="0"/>
        <v>746.07394</v>
      </c>
      <c r="V8" s="43">
        <v>611.78063</v>
      </c>
      <c r="W8" s="43">
        <v>134.29331</v>
      </c>
      <c r="X8" s="43"/>
      <c r="Y8" s="43"/>
      <c r="Z8" s="43"/>
      <c r="AA8" s="43"/>
      <c r="AB8" s="46">
        <f t="shared" si="1"/>
        <v>0</v>
      </c>
      <c r="AC8" s="43"/>
      <c r="AD8" s="43"/>
      <c r="AE8" s="43"/>
      <c r="AF8" s="43"/>
      <c r="AG8" s="43"/>
      <c r="AH8" s="43"/>
      <c r="AI8" s="47" t="e">
        <f t="shared" si="2"/>
        <v>#DIV/0!</v>
      </c>
      <c r="AJ8" s="43"/>
      <c r="AK8" s="43"/>
      <c r="AL8" s="43"/>
      <c r="AM8" s="131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</row>
    <row r="9" spans="1:55" ht="46.5" customHeight="1">
      <c r="A9" s="120"/>
      <c r="B9" s="120"/>
      <c r="C9" s="43"/>
      <c r="D9" s="121"/>
      <c r="E9" s="121"/>
      <c r="F9" s="121"/>
      <c r="G9" s="128" t="s">
        <v>146</v>
      </c>
      <c r="H9" s="43"/>
      <c r="I9" s="43"/>
      <c r="J9" s="43" t="s">
        <v>77</v>
      </c>
      <c r="K9" s="43" t="s">
        <v>147</v>
      </c>
      <c r="L9" s="129">
        <v>1836.965</v>
      </c>
      <c r="M9" s="43">
        <v>1781.85602</v>
      </c>
      <c r="N9" s="43">
        <f t="shared" si="3"/>
        <v>55.108979999999974</v>
      </c>
      <c r="O9" s="43" t="s">
        <v>148</v>
      </c>
      <c r="P9" s="44">
        <v>43290</v>
      </c>
      <c r="Q9" s="43">
        <v>40</v>
      </c>
      <c r="R9" s="44">
        <v>43291</v>
      </c>
      <c r="S9" s="44">
        <v>43321</v>
      </c>
      <c r="T9" s="43"/>
      <c r="U9" s="45">
        <f t="shared" si="0"/>
        <v>1781.85602</v>
      </c>
      <c r="V9" s="43">
        <v>1461.12194</v>
      </c>
      <c r="W9" s="43">
        <v>320.73408</v>
      </c>
      <c r="X9" s="43"/>
      <c r="Y9" s="43"/>
      <c r="Z9" s="43"/>
      <c r="AA9" s="43"/>
      <c r="AB9" s="46">
        <f t="shared" si="1"/>
        <v>0</v>
      </c>
      <c r="AC9" s="43"/>
      <c r="AD9" s="43"/>
      <c r="AE9" s="43"/>
      <c r="AF9" s="43"/>
      <c r="AG9" s="43"/>
      <c r="AH9" s="43"/>
      <c r="AI9" s="47" t="e">
        <f t="shared" si="2"/>
        <v>#DIV/0!</v>
      </c>
      <c r="AJ9" s="43"/>
      <c r="AK9" s="43"/>
      <c r="AL9" s="43"/>
      <c r="AM9" s="131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</row>
    <row r="10" spans="1:55" ht="46.5" customHeight="1">
      <c r="A10" s="120"/>
      <c r="B10" s="120"/>
      <c r="C10" s="43"/>
      <c r="D10" s="121"/>
      <c r="E10" s="121"/>
      <c r="F10" s="121"/>
      <c r="G10" s="128" t="s">
        <v>149</v>
      </c>
      <c r="H10" s="43"/>
      <c r="I10" s="43"/>
      <c r="J10" s="43" t="s">
        <v>77</v>
      </c>
      <c r="K10" s="43" t="s">
        <v>139</v>
      </c>
      <c r="L10" s="129">
        <v>505.66666</v>
      </c>
      <c r="M10" s="43">
        <v>352.18837</v>
      </c>
      <c r="N10" s="43">
        <f t="shared" si="3"/>
        <v>153.47828999999996</v>
      </c>
      <c r="O10" s="43" t="s">
        <v>150</v>
      </c>
      <c r="P10" s="44">
        <v>43284</v>
      </c>
      <c r="Q10" s="43">
        <v>30</v>
      </c>
      <c r="R10" s="44">
        <v>43320</v>
      </c>
      <c r="S10" s="44">
        <v>43319</v>
      </c>
      <c r="T10" s="43"/>
      <c r="U10" s="45">
        <f t="shared" si="0"/>
        <v>352.18837</v>
      </c>
      <c r="V10" s="43">
        <v>288.79446</v>
      </c>
      <c r="W10" s="43">
        <v>63.39391</v>
      </c>
      <c r="X10" s="43"/>
      <c r="Y10" s="43"/>
      <c r="Z10" s="43"/>
      <c r="AA10" s="43"/>
      <c r="AB10" s="46"/>
      <c r="AC10" s="43"/>
      <c r="AD10" s="43"/>
      <c r="AE10" s="43"/>
      <c r="AF10" s="43"/>
      <c r="AG10" s="43"/>
      <c r="AH10" s="43"/>
      <c r="AI10" s="47"/>
      <c r="AJ10" s="43"/>
      <c r="AK10" s="43"/>
      <c r="AL10" s="43"/>
      <c r="AM10" s="131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</row>
    <row r="11" spans="1:55" ht="46.5" customHeight="1">
      <c r="A11" s="120"/>
      <c r="B11" s="120"/>
      <c r="C11" s="43"/>
      <c r="D11" s="121"/>
      <c r="E11" s="121"/>
      <c r="F11" s="121"/>
      <c r="G11" s="128" t="s">
        <v>151</v>
      </c>
      <c r="H11" s="43"/>
      <c r="I11" s="43"/>
      <c r="J11" s="43" t="s">
        <v>77</v>
      </c>
      <c r="K11" s="43" t="s">
        <v>139</v>
      </c>
      <c r="L11" s="129">
        <v>604.58315</v>
      </c>
      <c r="M11" s="43">
        <v>604.58315</v>
      </c>
      <c r="N11" s="43">
        <v>0</v>
      </c>
      <c r="O11" s="43" t="s">
        <v>152</v>
      </c>
      <c r="P11" s="44">
        <v>43313</v>
      </c>
      <c r="Q11" s="43">
        <v>30</v>
      </c>
      <c r="R11" s="44">
        <v>43313</v>
      </c>
      <c r="S11" s="44">
        <v>43343</v>
      </c>
      <c r="T11" s="43"/>
      <c r="U11" s="45">
        <f t="shared" si="0"/>
        <v>604.58315</v>
      </c>
      <c r="V11" s="43"/>
      <c r="W11" s="43"/>
      <c r="X11" s="43">
        <v>604.58315</v>
      </c>
      <c r="Y11" s="43"/>
      <c r="Z11" s="43"/>
      <c r="AA11" s="43"/>
      <c r="AB11" s="46"/>
      <c r="AC11" s="43"/>
      <c r="AD11" s="43"/>
      <c r="AE11" s="43"/>
      <c r="AF11" s="43"/>
      <c r="AG11" s="43"/>
      <c r="AH11" s="43"/>
      <c r="AI11" s="47"/>
      <c r="AJ11" s="43"/>
      <c r="AK11" s="43"/>
      <c r="AL11" s="43"/>
      <c r="AM11" s="131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</row>
    <row r="12" spans="1:55" ht="78" customHeight="1">
      <c r="A12" s="120"/>
      <c r="B12" s="120"/>
      <c r="C12" s="43"/>
      <c r="D12" s="121"/>
      <c r="E12"/>
      <c r="F12" s="121"/>
      <c r="G12" s="128" t="s">
        <v>153</v>
      </c>
      <c r="H12" s="43"/>
      <c r="I12" s="43"/>
      <c r="J12" s="43" t="s">
        <v>77</v>
      </c>
      <c r="K12" s="43" t="s">
        <v>139</v>
      </c>
      <c r="L12" s="129">
        <v>264</v>
      </c>
      <c r="M12" s="132">
        <v>253</v>
      </c>
      <c r="N12" s="132">
        <f aca="true" t="shared" si="4" ref="N12:N14">L12-M12</f>
        <v>11</v>
      </c>
      <c r="O12" s="133" t="s">
        <v>154</v>
      </c>
      <c r="P12" s="44">
        <v>43277</v>
      </c>
      <c r="Q12" s="132">
        <v>30</v>
      </c>
      <c r="R12" s="44">
        <v>43278</v>
      </c>
      <c r="S12" s="44">
        <v>43306</v>
      </c>
      <c r="T12" s="132"/>
      <c r="U12" s="134">
        <f t="shared" si="0"/>
        <v>253</v>
      </c>
      <c r="V12" s="43">
        <v>207.46</v>
      </c>
      <c r="W12" s="43">
        <v>45.54</v>
      </c>
      <c r="X12" s="43"/>
      <c r="Y12" s="43"/>
      <c r="Z12" s="43"/>
      <c r="AA12" s="43"/>
      <c r="AB12" s="46"/>
      <c r="AC12" s="43"/>
      <c r="AD12" s="43"/>
      <c r="AE12" s="43"/>
      <c r="AF12" s="43"/>
      <c r="AG12" s="43"/>
      <c r="AH12" s="43"/>
      <c r="AI12" s="47"/>
      <c r="AJ12" s="43"/>
      <c r="AK12" s="43"/>
      <c r="AL12" s="43"/>
      <c r="AM12" s="131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</row>
    <row r="13" spans="1:55" ht="46.5" customHeight="1">
      <c r="A13" s="120"/>
      <c r="B13" s="120"/>
      <c r="C13" s="43"/>
      <c r="D13" s="121"/>
      <c r="E13" s="121"/>
      <c r="F13" s="121"/>
      <c r="G13" s="128" t="s">
        <v>155</v>
      </c>
      <c r="H13" s="43"/>
      <c r="I13" s="43"/>
      <c r="J13" s="43" t="s">
        <v>77</v>
      </c>
      <c r="K13" s="43" t="s">
        <v>139</v>
      </c>
      <c r="L13" s="129">
        <v>137.083325</v>
      </c>
      <c r="M13" s="43">
        <v>136.39783</v>
      </c>
      <c r="N13" s="43">
        <f t="shared" si="4"/>
        <v>0.6854950000000031</v>
      </c>
      <c r="O13" s="130" t="s">
        <v>156</v>
      </c>
      <c r="P13" s="44">
        <v>43318</v>
      </c>
      <c r="Q13" s="43">
        <v>30</v>
      </c>
      <c r="R13" s="44">
        <v>43318</v>
      </c>
      <c r="S13" s="44">
        <v>43346</v>
      </c>
      <c r="T13" s="43"/>
      <c r="U13" s="45">
        <f t="shared" si="0"/>
        <v>136.39783</v>
      </c>
      <c r="V13" s="43">
        <v>111.84622</v>
      </c>
      <c r="W13" s="43">
        <v>24.55161</v>
      </c>
      <c r="X13" s="43"/>
      <c r="Y13" s="43"/>
      <c r="Z13" s="43"/>
      <c r="AA13" s="43"/>
      <c r="AB13" s="46"/>
      <c r="AC13" s="43"/>
      <c r="AD13" s="43"/>
      <c r="AE13" s="43"/>
      <c r="AF13" s="43"/>
      <c r="AG13" s="43"/>
      <c r="AH13" s="43"/>
      <c r="AI13" s="47"/>
      <c r="AJ13" s="43"/>
      <c r="AK13" s="43"/>
      <c r="AL13" s="43"/>
      <c r="AM13" s="131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</row>
    <row r="14" spans="1:55" ht="46.5" customHeight="1">
      <c r="A14" s="120"/>
      <c r="B14" s="120"/>
      <c r="C14" s="43"/>
      <c r="D14" s="121"/>
      <c r="E14" s="121"/>
      <c r="F14" s="121"/>
      <c r="G14" s="128" t="s">
        <v>157</v>
      </c>
      <c r="H14" s="43"/>
      <c r="I14" s="43"/>
      <c r="J14" s="43" t="s">
        <v>77</v>
      </c>
      <c r="K14" s="43" t="s">
        <v>139</v>
      </c>
      <c r="L14" s="129">
        <v>278.79996</v>
      </c>
      <c r="M14" s="43">
        <v>248.35</v>
      </c>
      <c r="N14" s="43">
        <f t="shared" si="4"/>
        <v>30.449960000000004</v>
      </c>
      <c r="O14" s="130" t="s">
        <v>154</v>
      </c>
      <c r="P14" s="44">
        <v>43319</v>
      </c>
      <c r="Q14" s="43">
        <v>35</v>
      </c>
      <c r="R14" s="44">
        <v>43319</v>
      </c>
      <c r="S14" s="44">
        <v>43353</v>
      </c>
      <c r="T14" s="43"/>
      <c r="U14" s="45">
        <f t="shared" si="0"/>
        <v>248.35</v>
      </c>
      <c r="V14" s="43"/>
      <c r="W14" s="43"/>
      <c r="X14" s="43">
        <v>248.35</v>
      </c>
      <c r="Y14" s="43"/>
      <c r="Z14" s="43"/>
      <c r="AA14" s="43"/>
      <c r="AB14" s="46"/>
      <c r="AC14" s="43"/>
      <c r="AD14" s="43"/>
      <c r="AE14" s="43"/>
      <c r="AF14" s="43"/>
      <c r="AG14" s="43"/>
      <c r="AH14" s="43"/>
      <c r="AI14" s="47"/>
      <c r="AJ14" s="43"/>
      <c r="AK14" s="43"/>
      <c r="AL14" s="43"/>
      <c r="AM14" s="131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1:55" ht="46.5" customHeight="1">
      <c r="A15" s="120"/>
      <c r="B15" s="43"/>
      <c r="C15" s="43"/>
      <c r="D15" s="121"/>
      <c r="E15" s="121"/>
      <c r="F15" s="121"/>
      <c r="G15" s="128" t="s">
        <v>158</v>
      </c>
      <c r="H15" s="43"/>
      <c r="I15" s="43"/>
      <c r="J15" s="43" t="s">
        <v>159</v>
      </c>
      <c r="K15" s="43" t="s">
        <v>139</v>
      </c>
      <c r="L15" s="129">
        <v>73.004</v>
      </c>
      <c r="M15" s="43">
        <v>73.004</v>
      </c>
      <c r="N15" s="43">
        <v>0</v>
      </c>
      <c r="O15" s="43" t="s">
        <v>160</v>
      </c>
      <c r="P15" s="44">
        <v>43264</v>
      </c>
      <c r="Q15" s="43">
        <v>10</v>
      </c>
      <c r="R15" s="44">
        <v>43284</v>
      </c>
      <c r="S15" s="44">
        <v>43294</v>
      </c>
      <c r="T15" s="43"/>
      <c r="U15" s="45">
        <f t="shared" si="0"/>
        <v>73.004</v>
      </c>
      <c r="V15" s="43"/>
      <c r="W15" s="43"/>
      <c r="X15" s="43">
        <v>73.004</v>
      </c>
      <c r="Y15" s="43"/>
      <c r="Z15" s="43"/>
      <c r="AA15" s="43"/>
      <c r="AB15" s="46"/>
      <c r="AC15" s="43"/>
      <c r="AD15" s="43"/>
      <c r="AE15" s="43"/>
      <c r="AF15" s="43"/>
      <c r="AG15" s="43"/>
      <c r="AH15" s="43"/>
      <c r="AI15" s="47"/>
      <c r="AJ15" s="43"/>
      <c r="AK15" s="43"/>
      <c r="AL15" s="43"/>
      <c r="AM15" s="131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1:55" ht="46.5" customHeight="1">
      <c r="A16" s="120"/>
      <c r="B16" s="43"/>
      <c r="C16" s="43"/>
      <c r="D16" s="121"/>
      <c r="E16" s="121"/>
      <c r="F16" s="121"/>
      <c r="G16" s="128" t="s">
        <v>161</v>
      </c>
      <c r="H16" s="43"/>
      <c r="I16" s="43"/>
      <c r="J16" s="43" t="s">
        <v>159</v>
      </c>
      <c r="K16" s="43" t="s">
        <v>60</v>
      </c>
      <c r="L16" s="129">
        <v>98</v>
      </c>
      <c r="M16" s="43">
        <v>98</v>
      </c>
      <c r="N16" s="43">
        <f aca="true" t="shared" si="5" ref="N16:N18">L16-M16</f>
        <v>0</v>
      </c>
      <c r="O16" s="43" t="s">
        <v>162</v>
      </c>
      <c r="P16" s="44">
        <v>43280</v>
      </c>
      <c r="Q16" s="43">
        <v>28</v>
      </c>
      <c r="R16" s="44">
        <v>43300</v>
      </c>
      <c r="S16" s="44">
        <v>43320</v>
      </c>
      <c r="T16" s="43"/>
      <c r="U16" s="45">
        <f t="shared" si="0"/>
        <v>98</v>
      </c>
      <c r="V16" s="43"/>
      <c r="W16" s="43"/>
      <c r="X16" s="132">
        <v>98</v>
      </c>
      <c r="Y16" s="43"/>
      <c r="Z16" s="43"/>
      <c r="AA16" s="43"/>
      <c r="AB16" s="46"/>
      <c r="AC16" s="43"/>
      <c r="AD16" s="43"/>
      <c r="AE16" s="43"/>
      <c r="AF16" s="43"/>
      <c r="AG16" s="43"/>
      <c r="AH16" s="43"/>
      <c r="AI16" s="47"/>
      <c r="AJ16" s="43"/>
      <c r="AK16" s="43"/>
      <c r="AL16" s="43"/>
      <c r="AM16" s="131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1:55" ht="56.25" customHeight="1">
      <c r="A17" s="120"/>
      <c r="B17" s="43"/>
      <c r="C17" s="43"/>
      <c r="D17" s="121"/>
      <c r="E17" s="121"/>
      <c r="F17" s="121"/>
      <c r="G17" s="128" t="s">
        <v>163</v>
      </c>
      <c r="H17" s="43"/>
      <c r="I17" s="43"/>
      <c r="J17" s="43" t="s">
        <v>159</v>
      </c>
      <c r="K17" s="43"/>
      <c r="L17" s="129">
        <v>9.2</v>
      </c>
      <c r="M17" s="43">
        <v>9.2</v>
      </c>
      <c r="N17" s="43">
        <f t="shared" si="5"/>
        <v>0</v>
      </c>
      <c r="O17" s="43" t="s">
        <v>164</v>
      </c>
      <c r="P17" s="44">
        <v>43257</v>
      </c>
      <c r="Q17" s="43">
        <v>1</v>
      </c>
      <c r="R17" s="44">
        <v>43257</v>
      </c>
      <c r="S17" s="44">
        <v>43257</v>
      </c>
      <c r="T17" s="43"/>
      <c r="U17" s="45">
        <f t="shared" si="0"/>
        <v>9.2</v>
      </c>
      <c r="V17" s="43"/>
      <c r="W17" s="43"/>
      <c r="X17" s="132">
        <v>9.2</v>
      </c>
      <c r="Y17" s="43"/>
      <c r="Z17" s="43"/>
      <c r="AA17" s="43"/>
      <c r="AB17" s="46"/>
      <c r="AC17" s="43"/>
      <c r="AD17" s="43"/>
      <c r="AE17" s="43"/>
      <c r="AF17" s="43"/>
      <c r="AG17" s="43"/>
      <c r="AH17" s="43"/>
      <c r="AI17" s="47"/>
      <c r="AJ17" s="43"/>
      <c r="AK17" s="43"/>
      <c r="AL17" s="43"/>
      <c r="AM17" s="131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1:55" ht="46.5" customHeight="1">
      <c r="A18" s="120"/>
      <c r="B18" s="43"/>
      <c r="C18" s="43"/>
      <c r="D18" s="121"/>
      <c r="E18" s="121"/>
      <c r="F18" s="121"/>
      <c r="G18" s="128" t="s">
        <v>165</v>
      </c>
      <c r="H18" s="43"/>
      <c r="I18" s="43"/>
      <c r="J18" s="43" t="s">
        <v>159</v>
      </c>
      <c r="K18" s="43"/>
      <c r="L18" s="129">
        <v>18.8</v>
      </c>
      <c r="M18" s="43">
        <v>18.8</v>
      </c>
      <c r="N18" s="43">
        <f t="shared" si="5"/>
        <v>0</v>
      </c>
      <c r="O18" s="43" t="s">
        <v>164</v>
      </c>
      <c r="P18" s="44">
        <v>43257</v>
      </c>
      <c r="Q18" s="43">
        <v>1</v>
      </c>
      <c r="R18" s="44">
        <v>43257</v>
      </c>
      <c r="S18" s="44">
        <v>43257</v>
      </c>
      <c r="T18" s="43"/>
      <c r="U18" s="45">
        <f t="shared" si="0"/>
        <v>18.8</v>
      </c>
      <c r="V18" s="43"/>
      <c r="W18" s="43"/>
      <c r="X18" s="132">
        <v>18.8</v>
      </c>
      <c r="Y18" s="43"/>
      <c r="Z18" s="43"/>
      <c r="AA18" s="43"/>
      <c r="AB18" s="46"/>
      <c r="AC18" s="43"/>
      <c r="AD18" s="43"/>
      <c r="AE18" s="43"/>
      <c r="AF18" s="43"/>
      <c r="AG18" s="43"/>
      <c r="AH18" s="43"/>
      <c r="AI18" s="47"/>
      <c r="AJ18" s="43"/>
      <c r="AK18" s="43"/>
      <c r="AL18" s="43"/>
      <c r="AM18" s="131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</row>
    <row r="19" spans="1:55" ht="46.5" customHeight="1">
      <c r="A19" s="120"/>
      <c r="B19" s="43"/>
      <c r="C19" s="43"/>
      <c r="D19" s="121"/>
      <c r="E19" s="121"/>
      <c r="F19" s="121"/>
      <c r="G19" s="128" t="s">
        <v>166</v>
      </c>
      <c r="H19" s="43"/>
      <c r="I19" s="43"/>
      <c r="J19" s="43" t="s">
        <v>159</v>
      </c>
      <c r="K19" s="43"/>
      <c r="L19" s="129">
        <v>85</v>
      </c>
      <c r="M19" s="43">
        <v>85</v>
      </c>
      <c r="N19" s="43">
        <v>0</v>
      </c>
      <c r="O19" s="43" t="s">
        <v>167</v>
      </c>
      <c r="P19" s="44">
        <v>43439</v>
      </c>
      <c r="Q19" s="43">
        <v>1</v>
      </c>
      <c r="R19" s="44">
        <v>43439</v>
      </c>
      <c r="S19" s="44">
        <v>408707</v>
      </c>
      <c r="T19" s="43"/>
      <c r="U19" s="135">
        <f t="shared" si="0"/>
        <v>85</v>
      </c>
      <c r="V19" s="43">
        <v>69.7</v>
      </c>
      <c r="W19" s="43">
        <v>15.3</v>
      </c>
      <c r="X19" s="132"/>
      <c r="Y19" s="43"/>
      <c r="Z19" s="43"/>
      <c r="AA19" s="43"/>
      <c r="AB19" s="46"/>
      <c r="AC19" s="43"/>
      <c r="AD19" s="43"/>
      <c r="AE19" s="43"/>
      <c r="AF19" s="43"/>
      <c r="AG19" s="43"/>
      <c r="AH19" s="43"/>
      <c r="AI19" s="47"/>
      <c r="AJ19" s="43"/>
      <c r="AK19" s="43"/>
      <c r="AL19" s="43"/>
      <c r="AM19" s="131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</row>
    <row r="20" spans="1:55" ht="46.5" customHeight="1">
      <c r="A20" s="120"/>
      <c r="B20" s="43"/>
      <c r="C20" s="43"/>
      <c r="D20" s="121"/>
      <c r="E20" s="121"/>
      <c r="F20" s="121"/>
      <c r="G20" s="128" t="s">
        <v>168</v>
      </c>
      <c r="H20" s="43"/>
      <c r="I20" s="43"/>
      <c r="J20" s="43" t="s">
        <v>159</v>
      </c>
      <c r="K20" s="43"/>
      <c r="L20" s="129">
        <v>17.16</v>
      </c>
      <c r="M20" s="43">
        <v>17.16</v>
      </c>
      <c r="N20" s="43">
        <f aca="true" t="shared" si="6" ref="N20:N21">L20-M20</f>
        <v>0</v>
      </c>
      <c r="O20" s="43" t="s">
        <v>169</v>
      </c>
      <c r="P20" s="44">
        <v>43285</v>
      </c>
      <c r="Q20" s="43">
        <v>15</v>
      </c>
      <c r="R20" s="44">
        <v>43297</v>
      </c>
      <c r="S20" s="44">
        <v>43313</v>
      </c>
      <c r="T20" s="43"/>
      <c r="U20" s="45">
        <f t="shared" si="0"/>
        <v>17.16</v>
      </c>
      <c r="V20" s="43"/>
      <c r="W20" s="43"/>
      <c r="X20" s="132">
        <v>17.16</v>
      </c>
      <c r="Y20" s="43"/>
      <c r="Z20" s="43"/>
      <c r="AA20" s="43"/>
      <c r="AB20" s="46"/>
      <c r="AC20" s="43"/>
      <c r="AD20" s="43"/>
      <c r="AE20" s="43"/>
      <c r="AF20" s="43"/>
      <c r="AG20" s="43"/>
      <c r="AH20" s="43"/>
      <c r="AI20" s="47"/>
      <c r="AJ20" s="43"/>
      <c r="AK20" s="43"/>
      <c r="AL20" s="43"/>
      <c r="AM20" s="131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1:55" ht="46.5" customHeight="1">
      <c r="A21" s="120"/>
      <c r="B21" s="43"/>
      <c r="C21" s="43"/>
      <c r="D21" s="121"/>
      <c r="E21" s="121"/>
      <c r="F21" s="121"/>
      <c r="G21" s="128" t="s">
        <v>170</v>
      </c>
      <c r="H21" s="43"/>
      <c r="I21" s="43"/>
      <c r="J21" s="43" t="s">
        <v>159</v>
      </c>
      <c r="K21" s="43" t="s">
        <v>60</v>
      </c>
      <c r="L21" s="129">
        <v>1598.07282</v>
      </c>
      <c r="M21" s="136">
        <v>1551.52174</v>
      </c>
      <c r="N21" s="43">
        <f t="shared" si="6"/>
        <v>46.551080000000184</v>
      </c>
      <c r="O21" s="43" t="s">
        <v>171</v>
      </c>
      <c r="P21" s="44">
        <v>43364</v>
      </c>
      <c r="Q21" s="43">
        <v>40</v>
      </c>
      <c r="R21" s="44">
        <v>43364</v>
      </c>
      <c r="S21" s="44">
        <v>43403</v>
      </c>
      <c r="T21" s="43"/>
      <c r="U21" s="45">
        <f t="shared" si="0"/>
        <v>1551.52174</v>
      </c>
      <c r="V21" s="43"/>
      <c r="W21" s="43"/>
      <c r="X21" s="136">
        <v>1551.52174</v>
      </c>
      <c r="Y21" s="43"/>
      <c r="Z21" s="43"/>
      <c r="AA21" s="43"/>
      <c r="AB21" s="46"/>
      <c r="AC21" s="43"/>
      <c r="AD21" s="43"/>
      <c r="AE21" s="43"/>
      <c r="AF21" s="43"/>
      <c r="AG21" s="43"/>
      <c r="AH21" s="43"/>
      <c r="AI21" s="47"/>
      <c r="AJ21" s="43"/>
      <c r="AK21" s="43"/>
      <c r="AL21" s="43"/>
      <c r="AM21" s="131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</row>
    <row r="22" spans="1:55" s="137" customFormat="1" ht="46.5" customHeight="1">
      <c r="A22" s="120"/>
      <c r="B22" s="43"/>
      <c r="C22" s="43"/>
      <c r="D22" s="121"/>
      <c r="E22" s="121"/>
      <c r="F22" s="121"/>
      <c r="G22" s="128"/>
      <c r="H22" s="43"/>
      <c r="I22" s="43"/>
      <c r="J22" s="43"/>
      <c r="K22" s="43"/>
      <c r="L22" s="129"/>
      <c r="M22" s="43"/>
      <c r="N22" s="43"/>
      <c r="O22" s="43"/>
      <c r="P22" s="44"/>
      <c r="Q22" s="43"/>
      <c r="R22" s="44"/>
      <c r="S22" s="44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1:55" s="127" customFormat="1" ht="46.5" customHeight="1">
      <c r="A23" s="120">
        <v>2</v>
      </c>
      <c r="B23" s="120"/>
      <c r="C23" s="120"/>
      <c r="D23" s="121" t="s">
        <v>70</v>
      </c>
      <c r="E23" s="121"/>
      <c r="F23" s="121"/>
      <c r="G23" s="138" t="s">
        <v>172</v>
      </c>
      <c r="H23" s="120" t="s">
        <v>173</v>
      </c>
      <c r="I23" s="120">
        <v>3900</v>
      </c>
      <c r="J23" s="120" t="s">
        <v>159</v>
      </c>
      <c r="K23" s="120" t="s">
        <v>139</v>
      </c>
      <c r="L23" s="139">
        <f>L24+L25</f>
        <v>1870.16666</v>
      </c>
      <c r="M23" s="139">
        <f>M24+M25</f>
        <v>1757.95667</v>
      </c>
      <c r="N23" s="139">
        <f>N24+N43</f>
        <v>0</v>
      </c>
      <c r="O23" s="120"/>
      <c r="P23" s="120"/>
      <c r="Q23" s="120"/>
      <c r="R23" s="120"/>
      <c r="S23" s="120"/>
      <c r="T23" s="120"/>
      <c r="U23" s="123">
        <f aca="true" t="shared" si="7" ref="U23:U25">V23+W23+X23+Y23+Z23+AA23</f>
        <v>1757.9567</v>
      </c>
      <c r="V23" s="120">
        <f>V24+V25</f>
        <v>1441.5245</v>
      </c>
      <c r="W23" s="120">
        <f>W24+W25</f>
        <v>316.4322</v>
      </c>
      <c r="X23" s="120">
        <f>X24+X25</f>
        <v>0</v>
      </c>
      <c r="Y23" s="120">
        <f>Y24+Y25</f>
        <v>0</v>
      </c>
      <c r="Z23" s="120"/>
      <c r="AA23" s="120"/>
      <c r="AB23" s="124"/>
      <c r="AC23" s="120"/>
      <c r="AD23" s="120"/>
      <c r="AE23" s="120"/>
      <c r="AF23" s="120"/>
      <c r="AG23" s="120"/>
      <c r="AH23" s="120"/>
      <c r="AI23" s="125"/>
      <c r="AJ23" s="120"/>
      <c r="AK23" s="120"/>
      <c r="AL23" s="120"/>
      <c r="AM23" s="126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</row>
    <row r="24" spans="1:55" ht="46.5" customHeight="1">
      <c r="A24" s="120"/>
      <c r="B24" s="120"/>
      <c r="C24" s="43"/>
      <c r="D24" s="121"/>
      <c r="E24" s="121"/>
      <c r="F24" s="121"/>
      <c r="G24" s="128"/>
      <c r="H24" s="43"/>
      <c r="I24" s="43"/>
      <c r="J24" s="43"/>
      <c r="K24" s="43"/>
      <c r="L24" s="129"/>
      <c r="M24" s="43"/>
      <c r="N24" s="43"/>
      <c r="O24" s="43"/>
      <c r="P24" s="44"/>
      <c r="Q24" s="43"/>
      <c r="R24" s="43"/>
      <c r="S24" s="44"/>
      <c r="T24" s="43"/>
      <c r="U24" s="45">
        <f t="shared" si="7"/>
        <v>0</v>
      </c>
      <c r="V24" s="43"/>
      <c r="W24" s="43"/>
      <c r="X24" s="43"/>
      <c r="Y24" s="43"/>
      <c r="Z24" s="43"/>
      <c r="AA24" s="43"/>
      <c r="AB24" s="46"/>
      <c r="AC24" s="43"/>
      <c r="AD24" s="43"/>
      <c r="AE24" s="43"/>
      <c r="AF24" s="43"/>
      <c r="AG24" s="43"/>
      <c r="AH24" s="43"/>
      <c r="AI24" s="47"/>
      <c r="AJ24" s="43"/>
      <c r="AK24" s="43"/>
      <c r="AL24" s="43"/>
      <c r="AM24" s="131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</row>
    <row r="25" spans="1:55" ht="46.5" customHeight="1">
      <c r="A25" s="120"/>
      <c r="B25" s="120"/>
      <c r="C25" s="43"/>
      <c r="D25" s="121"/>
      <c r="E25" s="121"/>
      <c r="F25" s="121"/>
      <c r="G25" s="128" t="s">
        <v>174</v>
      </c>
      <c r="H25" s="43"/>
      <c r="I25" s="43"/>
      <c r="J25" s="120" t="s">
        <v>77</v>
      </c>
      <c r="K25" s="43"/>
      <c r="L25" s="129">
        <v>1870.16666</v>
      </c>
      <c r="M25" s="43">
        <v>1757.95667</v>
      </c>
      <c r="N25" s="43">
        <f>L25-M25</f>
        <v>112.20999000000006</v>
      </c>
      <c r="O25" s="43" t="s">
        <v>175</v>
      </c>
      <c r="P25" s="44">
        <v>43312</v>
      </c>
      <c r="Q25" s="43">
        <v>35</v>
      </c>
      <c r="R25" s="44">
        <v>43312</v>
      </c>
      <c r="S25" s="44">
        <v>43347</v>
      </c>
      <c r="T25" s="43"/>
      <c r="U25" s="45">
        <f t="shared" si="7"/>
        <v>1757.9567</v>
      </c>
      <c r="V25" s="43">
        <v>1441.5245</v>
      </c>
      <c r="W25" s="43">
        <v>316.4322</v>
      </c>
      <c r="X25" s="43"/>
      <c r="Y25" s="43"/>
      <c r="Z25" s="43"/>
      <c r="AA25" s="43"/>
      <c r="AB25" s="46"/>
      <c r="AC25" s="43"/>
      <c r="AD25" s="43"/>
      <c r="AE25" s="43"/>
      <c r="AF25" s="43"/>
      <c r="AG25" s="43"/>
      <c r="AH25" s="43"/>
      <c r="AI25" s="47"/>
      <c r="AJ25" s="43"/>
      <c r="AK25" s="43"/>
      <c r="AL25" s="43"/>
      <c r="AM25" s="131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</row>
    <row r="26" spans="1:55" s="144" customFormat="1" ht="46.5" customHeight="1">
      <c r="A26" s="140">
        <v>3</v>
      </c>
      <c r="B26" s="140"/>
      <c r="C26" s="140"/>
      <c r="D26" s="141" t="s">
        <v>70</v>
      </c>
      <c r="E26" s="141"/>
      <c r="F26" s="141"/>
      <c r="G26" s="142" t="s">
        <v>176</v>
      </c>
      <c r="H26" s="140" t="s">
        <v>177</v>
      </c>
      <c r="I26" s="140">
        <v>23100</v>
      </c>
      <c r="J26" s="140" t="s">
        <v>77</v>
      </c>
      <c r="K26" s="140" t="s">
        <v>139</v>
      </c>
      <c r="L26" s="143">
        <f>SUM(L27:L32)</f>
        <v>7217.48805</v>
      </c>
      <c r="M26" s="143">
        <f>SUM(M27:M32)</f>
        <v>5894.54179</v>
      </c>
      <c r="N26" s="143">
        <f>SUM(N27:N32)</f>
        <v>1322.9462599999997</v>
      </c>
      <c r="O26" s="140"/>
      <c r="P26" s="140"/>
      <c r="Q26" s="140"/>
      <c r="R26" s="140"/>
      <c r="S26" s="140"/>
      <c r="T26" s="140"/>
      <c r="U26" s="140">
        <f>SUM(U27:U35)</f>
        <v>6140.67302</v>
      </c>
      <c r="V26" s="140">
        <f>SUM(V27:V37)</f>
        <v>2721.291</v>
      </c>
      <c r="W26" s="140">
        <f>SUM(W27:W37)</f>
        <v>597.35656</v>
      </c>
      <c r="X26" s="140">
        <f>X28+X29+X32+X34+X35+X37</f>
        <v>3005.38546</v>
      </c>
      <c r="Y26" s="140">
        <f>SUM(Y27:Y35)</f>
        <v>1800</v>
      </c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</row>
    <row r="27" spans="1:55" ht="46.5" customHeight="1">
      <c r="A27" s="140"/>
      <c r="B27" s="140"/>
      <c r="C27" s="43"/>
      <c r="D27" s="141"/>
      <c r="E27" s="121"/>
      <c r="F27" s="121"/>
      <c r="G27" s="145" t="s">
        <v>178</v>
      </c>
      <c r="H27" s="43"/>
      <c r="I27" s="43"/>
      <c r="J27" s="43" t="s">
        <v>77</v>
      </c>
      <c r="K27" s="43" t="s">
        <v>139</v>
      </c>
      <c r="L27" s="129">
        <v>2296.586</v>
      </c>
      <c r="M27" s="43">
        <v>2230.06228</v>
      </c>
      <c r="N27" s="43">
        <f>L27-M27</f>
        <v>66.52371999999968</v>
      </c>
      <c r="O27" s="43" t="s">
        <v>73</v>
      </c>
      <c r="P27" s="44">
        <v>43271</v>
      </c>
      <c r="Q27" s="43">
        <v>30</v>
      </c>
      <c r="R27" s="44">
        <v>43272</v>
      </c>
      <c r="S27" s="44">
        <v>43301</v>
      </c>
      <c r="T27" s="43"/>
      <c r="U27" s="45">
        <f aca="true" t="shared" si="8" ref="U27:U29">V27+W27+X27+Y27+Z27+AA27</f>
        <v>2230.06228</v>
      </c>
      <c r="V27" s="43">
        <v>1828.65107</v>
      </c>
      <c r="W27" s="43">
        <v>401.41121</v>
      </c>
      <c r="X27" s="43"/>
      <c r="Y27" s="43"/>
      <c r="Z27" s="43"/>
      <c r="AA27" s="43"/>
      <c r="AB27" s="46"/>
      <c r="AC27" s="43"/>
      <c r="AD27" s="43"/>
      <c r="AE27" s="43"/>
      <c r="AF27" s="43"/>
      <c r="AG27" s="43"/>
      <c r="AH27" s="43"/>
      <c r="AI27" s="47"/>
      <c r="AJ27" s="43"/>
      <c r="AK27" s="43"/>
      <c r="AL27" s="43"/>
      <c r="AM27" s="131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</row>
    <row r="28" spans="1:55" ht="46.5" customHeight="1">
      <c r="A28" s="140"/>
      <c r="B28" s="140"/>
      <c r="C28" s="43"/>
      <c r="D28" s="141"/>
      <c r="E28" s="121"/>
      <c r="F28" s="121"/>
      <c r="G28" s="145" t="s">
        <v>179</v>
      </c>
      <c r="H28" s="43"/>
      <c r="I28" s="43"/>
      <c r="J28" s="43" t="s">
        <v>159</v>
      </c>
      <c r="K28" s="43" t="s">
        <v>139</v>
      </c>
      <c r="L28" s="129">
        <v>39.45342</v>
      </c>
      <c r="M28" s="43">
        <v>39.45342</v>
      </c>
      <c r="N28" s="43">
        <v>0</v>
      </c>
      <c r="O28" s="43" t="s">
        <v>180</v>
      </c>
      <c r="P28" s="44">
        <v>43452</v>
      </c>
      <c r="Q28" s="43">
        <v>5</v>
      </c>
      <c r="R28" s="44">
        <v>43452</v>
      </c>
      <c r="S28" s="44">
        <v>43465</v>
      </c>
      <c r="T28" s="43"/>
      <c r="U28" s="134">
        <f t="shared" si="8"/>
        <v>39.45342</v>
      </c>
      <c r="V28" s="43"/>
      <c r="W28" s="43"/>
      <c r="X28" s="43">
        <v>39.45342</v>
      </c>
      <c r="Y28" s="43"/>
      <c r="Z28" s="43"/>
      <c r="AA28" s="43"/>
      <c r="AB28" s="46"/>
      <c r="AC28" s="43"/>
      <c r="AD28" s="43"/>
      <c r="AE28" s="43"/>
      <c r="AF28" s="43"/>
      <c r="AG28" s="43"/>
      <c r="AH28" s="43"/>
      <c r="AI28" s="47"/>
      <c r="AJ28" s="43"/>
      <c r="AK28" s="43"/>
      <c r="AL28" s="43"/>
      <c r="AM28" s="131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</row>
    <row r="29" spans="1:55" s="152" customFormat="1" ht="46.5" customHeight="1">
      <c r="A29" s="140"/>
      <c r="B29" s="140"/>
      <c r="C29" s="146"/>
      <c r="D29" s="141"/>
      <c r="E29" s="121"/>
      <c r="F29" s="121"/>
      <c r="G29" s="145" t="s">
        <v>181</v>
      </c>
      <c r="H29" s="146"/>
      <c r="I29" s="146"/>
      <c r="J29" s="146" t="s">
        <v>77</v>
      </c>
      <c r="K29" s="146" t="s">
        <v>139</v>
      </c>
      <c r="L29" s="129">
        <v>3712.94198</v>
      </c>
      <c r="M29" s="146">
        <v>2615.64678</v>
      </c>
      <c r="N29" s="146">
        <f>L29-M29</f>
        <v>1097.2952</v>
      </c>
      <c r="O29" s="146" t="s">
        <v>148</v>
      </c>
      <c r="P29" s="147">
        <v>43334</v>
      </c>
      <c r="Q29" s="146">
        <v>40</v>
      </c>
      <c r="R29" s="147">
        <v>43334</v>
      </c>
      <c r="S29" s="147">
        <v>43373</v>
      </c>
      <c r="T29" s="146"/>
      <c r="U29" s="148">
        <f t="shared" si="8"/>
        <v>2615.64678</v>
      </c>
      <c r="V29" s="146"/>
      <c r="W29" s="146"/>
      <c r="X29" s="146">
        <v>2615.64678</v>
      </c>
      <c r="Y29" s="146"/>
      <c r="Z29" s="146"/>
      <c r="AA29" s="146"/>
      <c r="AB29" s="149"/>
      <c r="AC29" s="146"/>
      <c r="AD29" s="146"/>
      <c r="AE29" s="146"/>
      <c r="AF29" s="146"/>
      <c r="AG29" s="146"/>
      <c r="AH29" s="146"/>
      <c r="AI29" s="150"/>
      <c r="AJ29" s="146"/>
      <c r="AK29" s="146"/>
      <c r="AL29" s="146"/>
      <c r="AM29" s="151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</row>
    <row r="30" spans="1:55" s="137" customFormat="1" ht="46.5" customHeight="1">
      <c r="A30" s="140"/>
      <c r="B30" s="140"/>
      <c r="C30" s="43"/>
      <c r="D30" s="141"/>
      <c r="E30" s="121"/>
      <c r="F30" s="121"/>
      <c r="G30" s="145" t="s">
        <v>182</v>
      </c>
      <c r="H30" s="43"/>
      <c r="I30" s="43"/>
      <c r="J30" s="43" t="s">
        <v>159</v>
      </c>
      <c r="K30" s="43" t="s">
        <v>139</v>
      </c>
      <c r="L30" s="129"/>
      <c r="M30" s="43"/>
      <c r="N30" s="43"/>
      <c r="O30" s="43" t="s">
        <v>183</v>
      </c>
      <c r="P30" s="43" t="s">
        <v>184</v>
      </c>
      <c r="Q30" s="43"/>
      <c r="R30" s="44">
        <v>43235</v>
      </c>
      <c r="S30" s="44">
        <v>43235</v>
      </c>
      <c r="T30" s="43"/>
      <c r="U30" s="43"/>
      <c r="V30" s="43"/>
      <c r="W30" s="43"/>
      <c r="X30" s="43"/>
      <c r="Y30" s="43">
        <v>1800</v>
      </c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</row>
    <row r="31" spans="1:55" s="161" customFormat="1" ht="85.5" customHeight="1">
      <c r="A31" s="140"/>
      <c r="B31" s="153"/>
      <c r="C31" s="153"/>
      <c r="D31" s="141"/>
      <c r="E31" s="154"/>
      <c r="F31" s="154"/>
      <c r="G31" s="155" t="s">
        <v>185</v>
      </c>
      <c r="H31" s="153"/>
      <c r="I31" s="153"/>
      <c r="J31" s="153" t="s">
        <v>159</v>
      </c>
      <c r="K31" s="153" t="s">
        <v>139</v>
      </c>
      <c r="L31" s="156">
        <v>1026.62832</v>
      </c>
      <c r="M31" s="157">
        <v>867.50098</v>
      </c>
      <c r="N31" s="158">
        <f>L31-M31</f>
        <v>159.12734</v>
      </c>
      <c r="O31" s="153" t="s">
        <v>186</v>
      </c>
      <c r="P31" s="159">
        <v>43423</v>
      </c>
      <c r="Q31" s="153">
        <v>40</v>
      </c>
      <c r="R31" s="160">
        <v>43423</v>
      </c>
      <c r="S31" s="160">
        <v>43462</v>
      </c>
      <c r="T31" s="153"/>
      <c r="U31" s="153">
        <f aca="true" t="shared" si="9" ref="U31:U38">V31+W31+X31+Y31+Z31+AA31</f>
        <v>867.50098</v>
      </c>
      <c r="V31" s="43">
        <v>711.3508</v>
      </c>
      <c r="W31" s="43">
        <v>156.15018</v>
      </c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</row>
    <row r="32" spans="1:55" ht="46.5" customHeight="1">
      <c r="A32" s="140"/>
      <c r="B32" s="43"/>
      <c r="C32" s="43"/>
      <c r="D32" s="141"/>
      <c r="E32" s="121"/>
      <c r="F32" s="121"/>
      <c r="G32" s="145" t="s">
        <v>187</v>
      </c>
      <c r="H32" s="43"/>
      <c r="I32" s="43"/>
      <c r="J32" s="146" t="s">
        <v>77</v>
      </c>
      <c r="K32" s="43"/>
      <c r="L32" s="43">
        <v>141.87833</v>
      </c>
      <c r="M32" s="43">
        <v>141.87833</v>
      </c>
      <c r="N32" s="120"/>
      <c r="O32" s="43" t="s">
        <v>188</v>
      </c>
      <c r="P32" s="44">
        <v>43376</v>
      </c>
      <c r="Q32" s="43">
        <v>35</v>
      </c>
      <c r="R32" s="44">
        <v>43410</v>
      </c>
      <c r="S32" s="43"/>
      <c r="T32" s="43"/>
      <c r="U32" s="45">
        <f t="shared" si="9"/>
        <v>141.87833</v>
      </c>
      <c r="V32" s="43"/>
      <c r="W32" s="43"/>
      <c r="X32" s="43">
        <v>141.87833</v>
      </c>
      <c r="Y32" s="43"/>
      <c r="Z32" s="43"/>
      <c r="AA32" s="43"/>
      <c r="AB32" s="46"/>
      <c r="AC32" s="43"/>
      <c r="AD32" s="43"/>
      <c r="AE32" s="43"/>
      <c r="AF32" s="43"/>
      <c r="AG32" s="43"/>
      <c r="AH32" s="43"/>
      <c r="AI32" s="47"/>
      <c r="AJ32" s="43"/>
      <c r="AK32" s="43"/>
      <c r="AL32" s="43"/>
      <c r="AM32" s="131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</row>
    <row r="33" spans="1:55" ht="46.5" customHeight="1">
      <c r="A33" s="120"/>
      <c r="B33" s="43"/>
      <c r="C33" s="43"/>
      <c r="D33" s="121"/>
      <c r="E33" s="121"/>
      <c r="F33" s="121"/>
      <c r="G33" s="145" t="s">
        <v>189</v>
      </c>
      <c r="H33" s="43"/>
      <c r="I33" s="43"/>
      <c r="J33" s="43" t="s">
        <v>159</v>
      </c>
      <c r="K33" s="43"/>
      <c r="L33" s="43">
        <v>99.228</v>
      </c>
      <c r="M33" s="43">
        <v>99.228</v>
      </c>
      <c r="N33" s="120"/>
      <c r="O33" s="43" t="s">
        <v>190</v>
      </c>
      <c r="P33" s="44" t="s">
        <v>191</v>
      </c>
      <c r="Q33" s="43">
        <v>5</v>
      </c>
      <c r="R33" s="44">
        <v>43423</v>
      </c>
      <c r="S33" s="44">
        <v>43462</v>
      </c>
      <c r="T33" s="43"/>
      <c r="U33" s="162">
        <f t="shared" si="9"/>
        <v>99.22800000000001</v>
      </c>
      <c r="V33" s="43">
        <v>81.36696</v>
      </c>
      <c r="W33" s="43">
        <v>17.86104</v>
      </c>
      <c r="X33" s="43"/>
      <c r="Y33" s="43"/>
      <c r="Z33" s="43"/>
      <c r="AA33" s="43"/>
      <c r="AB33" s="46"/>
      <c r="AC33" s="43"/>
      <c r="AD33" s="43"/>
      <c r="AE33" s="43"/>
      <c r="AF33" s="43"/>
      <c r="AG33" s="43"/>
      <c r="AH33" s="43"/>
      <c r="AI33" s="47"/>
      <c r="AJ33" s="43"/>
      <c r="AK33" s="43"/>
      <c r="AL33" s="43"/>
      <c r="AM33" s="131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</row>
    <row r="34" spans="1:55" s="137" customFormat="1" ht="46.5" customHeight="1">
      <c r="A34" s="120"/>
      <c r="B34" s="43"/>
      <c r="C34" s="43"/>
      <c r="D34" s="121"/>
      <c r="E34" s="121"/>
      <c r="F34" s="121"/>
      <c r="G34" s="145" t="s">
        <v>192</v>
      </c>
      <c r="H34" s="43"/>
      <c r="I34" s="43"/>
      <c r="J34" s="43" t="s">
        <v>159</v>
      </c>
      <c r="K34" s="43"/>
      <c r="L34" s="43">
        <v>99.22123</v>
      </c>
      <c r="M34" s="43">
        <v>99.22123</v>
      </c>
      <c r="N34" s="120"/>
      <c r="O34" s="43" t="s">
        <v>193</v>
      </c>
      <c r="P34" s="44">
        <v>43248</v>
      </c>
      <c r="Q34" s="43">
        <v>5</v>
      </c>
      <c r="R34" s="44">
        <v>43248</v>
      </c>
      <c r="S34" s="44">
        <v>43465</v>
      </c>
      <c r="T34" s="43"/>
      <c r="U34" s="45">
        <f t="shared" si="9"/>
        <v>99.22123</v>
      </c>
      <c r="V34" s="43"/>
      <c r="W34" s="43"/>
      <c r="X34" s="43">
        <v>99.22123</v>
      </c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</row>
    <row r="35" spans="1:55" s="137" customFormat="1" ht="46.5" customHeight="1">
      <c r="A35" s="120"/>
      <c r="B35" s="43"/>
      <c r="C35" s="43"/>
      <c r="D35" s="121"/>
      <c r="E35" s="121"/>
      <c r="F35" s="121"/>
      <c r="G35" s="145" t="s">
        <v>194</v>
      </c>
      <c r="H35" s="43"/>
      <c r="I35" s="43"/>
      <c r="J35" s="43" t="s">
        <v>159</v>
      </c>
      <c r="K35" s="43"/>
      <c r="L35" s="43">
        <v>47682</v>
      </c>
      <c r="M35" s="43">
        <v>47682</v>
      </c>
      <c r="N35" s="120"/>
      <c r="O35" s="43" t="s">
        <v>195</v>
      </c>
      <c r="P35" s="44">
        <v>43441</v>
      </c>
      <c r="Q35" s="43">
        <v>5</v>
      </c>
      <c r="R35" s="44">
        <v>43441</v>
      </c>
      <c r="S35" s="44">
        <v>43465</v>
      </c>
      <c r="T35" s="43"/>
      <c r="U35" s="134">
        <f t="shared" si="9"/>
        <v>47.682</v>
      </c>
      <c r="V35" s="43">
        <v>29.92697</v>
      </c>
      <c r="W35" s="43">
        <v>6.56933</v>
      </c>
      <c r="X35" s="43">
        <v>11.1857</v>
      </c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</row>
    <row r="36" spans="1:55" s="137" customFormat="1" ht="46.5" customHeight="1">
      <c r="A36" s="120"/>
      <c r="B36" s="43"/>
      <c r="C36" s="43"/>
      <c r="D36" s="121"/>
      <c r="E36" s="121"/>
      <c r="F36" s="121"/>
      <c r="G36" s="145" t="s">
        <v>196</v>
      </c>
      <c r="H36" s="43"/>
      <c r="I36" s="43"/>
      <c r="J36" s="43" t="s">
        <v>159</v>
      </c>
      <c r="K36" s="43"/>
      <c r="L36" s="43">
        <v>85.36</v>
      </c>
      <c r="M36" s="43">
        <v>85.36</v>
      </c>
      <c r="N36" s="120"/>
      <c r="O36" s="43" t="s">
        <v>195</v>
      </c>
      <c r="P36" s="44">
        <v>43434</v>
      </c>
      <c r="Q36" s="43">
        <v>10</v>
      </c>
      <c r="R36" s="44">
        <v>43434</v>
      </c>
      <c r="S36" s="44">
        <v>43444</v>
      </c>
      <c r="T36" s="43"/>
      <c r="U36" s="134">
        <f t="shared" si="9"/>
        <v>85.36</v>
      </c>
      <c r="V36" s="43">
        <v>69.9952</v>
      </c>
      <c r="W36" s="43">
        <v>15.3648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</row>
    <row r="37" spans="1:55" s="170" customFormat="1" ht="46.5" customHeight="1">
      <c r="A37" s="163"/>
      <c r="B37" s="164"/>
      <c r="C37" s="164"/>
      <c r="D37" s="165"/>
      <c r="E37" s="165"/>
      <c r="F37" s="165"/>
      <c r="G37" s="166" t="s">
        <v>197</v>
      </c>
      <c r="H37" s="164"/>
      <c r="I37" s="164"/>
      <c r="J37" s="43" t="s">
        <v>159</v>
      </c>
      <c r="K37" s="164"/>
      <c r="L37" s="129">
        <v>98</v>
      </c>
      <c r="M37" s="129">
        <v>98</v>
      </c>
      <c r="N37" s="163"/>
      <c r="O37" s="164" t="s">
        <v>198</v>
      </c>
      <c r="P37" s="167">
        <v>43403</v>
      </c>
      <c r="Q37" s="164">
        <v>5</v>
      </c>
      <c r="R37" s="167">
        <v>43403</v>
      </c>
      <c r="S37" s="167">
        <v>43403</v>
      </c>
      <c r="T37" s="164"/>
      <c r="U37" s="168">
        <f t="shared" si="9"/>
        <v>98</v>
      </c>
      <c r="V37" s="164"/>
      <c r="W37" s="164"/>
      <c r="X37" s="169">
        <v>98</v>
      </c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</row>
    <row r="38" spans="1:55" s="127" customFormat="1" ht="57" customHeight="1">
      <c r="A38" s="120">
        <v>4</v>
      </c>
      <c r="B38" s="120"/>
      <c r="C38" s="120"/>
      <c r="D38" s="171" t="s">
        <v>199</v>
      </c>
      <c r="E38" s="171"/>
      <c r="F38" s="171"/>
      <c r="G38" s="138" t="s">
        <v>200</v>
      </c>
      <c r="H38" s="120" t="s">
        <v>177</v>
      </c>
      <c r="I38" s="120">
        <v>2500</v>
      </c>
      <c r="J38" s="120" t="s">
        <v>77</v>
      </c>
      <c r="K38" s="120" t="s">
        <v>139</v>
      </c>
      <c r="L38" s="172">
        <v>1999.99898</v>
      </c>
      <c r="M38" s="172">
        <v>1999.99898</v>
      </c>
      <c r="N38" s="172">
        <f>L38-M38</f>
        <v>0</v>
      </c>
      <c r="O38" s="120" t="s">
        <v>201</v>
      </c>
      <c r="P38" s="173">
        <v>43314</v>
      </c>
      <c r="Q38" s="120">
        <v>60</v>
      </c>
      <c r="R38" s="173">
        <v>43314</v>
      </c>
      <c r="S38" s="173">
        <v>43373</v>
      </c>
      <c r="T38" s="120"/>
      <c r="U38" s="174">
        <f t="shared" si="9"/>
        <v>1999.99898</v>
      </c>
      <c r="V38" s="175"/>
      <c r="W38" s="120"/>
      <c r="X38" s="172">
        <v>1999.99898</v>
      </c>
      <c r="Y38" s="120"/>
      <c r="Z38" s="120"/>
      <c r="AA38" s="120"/>
      <c r="AB38" s="124"/>
      <c r="AC38" s="120"/>
      <c r="AD38" s="120"/>
      <c r="AE38" s="120"/>
      <c r="AF38" s="120"/>
      <c r="AG38" s="120"/>
      <c r="AH38" s="120"/>
      <c r="AI38" s="125"/>
      <c r="AJ38" s="120"/>
      <c r="AK38" s="120"/>
      <c r="AL38" s="120"/>
      <c r="AM38" s="126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</row>
    <row r="39" spans="1:55" s="127" customFormat="1" ht="46.5" customHeight="1">
      <c r="A39" s="120">
        <v>5</v>
      </c>
      <c r="B39" s="120"/>
      <c r="C39" s="120"/>
      <c r="D39" s="121" t="s">
        <v>202</v>
      </c>
      <c r="E39" s="121"/>
      <c r="F39" s="121"/>
      <c r="G39" s="171" t="s">
        <v>203</v>
      </c>
      <c r="H39" s="120" t="s">
        <v>138</v>
      </c>
      <c r="I39" s="120">
        <v>920</v>
      </c>
      <c r="J39" s="120" t="s">
        <v>77</v>
      </c>
      <c r="K39" s="120" t="s">
        <v>139</v>
      </c>
      <c r="L39" s="172">
        <f>L40+L41+L42+L43+L44+L45+L46+L47</f>
        <v>2285.97788</v>
      </c>
      <c r="M39" s="172">
        <f>M40+M43+M44+M45+M46+M47+M41+M42+M48+M49+M50+M51</f>
        <v>1923.9607999999998</v>
      </c>
      <c r="N39" s="172">
        <f>N40+N41+N42+N43+N44+N45+N46+N47</f>
        <v>521.2920799999999</v>
      </c>
      <c r="O39" s="120"/>
      <c r="P39" s="173">
        <f>P40+P41+P42+P43+P44+P45+P46+P47</f>
        <v>346104</v>
      </c>
      <c r="Q39" s="120">
        <f>Q40+Q41+Q42+Q43+Q44+Q45+Q46+Q47</f>
        <v>165</v>
      </c>
      <c r="R39" s="173"/>
      <c r="S39" s="173"/>
      <c r="T39" s="120"/>
      <c r="U39" s="174">
        <f>U40+U41+U42+U43+U44+U45+U46+U47+U48+U49+U50+U51+U53+U54</f>
        <v>2000</v>
      </c>
      <c r="V39" s="120">
        <f>V40+V41+V42+V43+V44+V45+V46+V47</f>
        <v>0</v>
      </c>
      <c r="W39" s="120">
        <f>W40+W41+W42+W43+W44+W45+W46+W47</f>
        <v>0</v>
      </c>
      <c r="X39" s="172">
        <v>2000</v>
      </c>
      <c r="Y39" s="45">
        <f>SUM(Y40:Y54)</f>
        <v>150</v>
      </c>
      <c r="Z39" s="120">
        <f>Z40+Z41+Z42+Z43+Z44+Z52</f>
        <v>0</v>
      </c>
      <c r="AA39" s="120">
        <f>AA40+AA41+AA42+AA43+AA44+AA52</f>
        <v>0</v>
      </c>
      <c r="AB39" s="124"/>
      <c r="AC39" s="120"/>
      <c r="AD39" s="120"/>
      <c r="AE39" s="120"/>
      <c r="AF39" s="120"/>
      <c r="AG39" s="120"/>
      <c r="AH39" s="120"/>
      <c r="AI39" s="125"/>
      <c r="AJ39" s="120"/>
      <c r="AK39" s="120"/>
      <c r="AL39" s="120"/>
      <c r="AM39" s="126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</row>
    <row r="40" spans="1:55" ht="46.5" customHeight="1">
      <c r="A40" s="120"/>
      <c r="B40" s="43"/>
      <c r="C40" s="43"/>
      <c r="D40" s="121"/>
      <c r="E40" s="121"/>
      <c r="F40" s="121"/>
      <c r="G40" s="176" t="s">
        <v>204</v>
      </c>
      <c r="H40" s="43"/>
      <c r="I40" s="43"/>
      <c r="J40" s="43" t="s">
        <v>77</v>
      </c>
      <c r="K40" s="43"/>
      <c r="L40" s="43">
        <v>98.496</v>
      </c>
      <c r="M40" s="43">
        <v>98.496</v>
      </c>
      <c r="N40" s="132">
        <v>0</v>
      </c>
      <c r="O40" s="43" t="s">
        <v>205</v>
      </c>
      <c r="P40" s="44">
        <v>43196</v>
      </c>
      <c r="Q40" s="43">
        <v>5</v>
      </c>
      <c r="R40" s="44">
        <v>43238</v>
      </c>
      <c r="S40" s="44">
        <v>43243</v>
      </c>
      <c r="T40" s="43"/>
      <c r="U40" s="45">
        <f aca="true" t="shared" si="10" ref="U40:U51">V40+W40+X40+Y40+Z40+AA40</f>
        <v>98.496</v>
      </c>
      <c r="V40" s="43"/>
      <c r="W40" s="43"/>
      <c r="X40" s="43">
        <v>98.496</v>
      </c>
      <c r="Y40" s="43"/>
      <c r="Z40" s="43"/>
      <c r="AA40" s="43"/>
      <c r="AB40" s="46"/>
      <c r="AC40" s="43"/>
      <c r="AD40" s="43"/>
      <c r="AE40" s="43"/>
      <c r="AF40" s="43"/>
      <c r="AG40" s="43"/>
      <c r="AH40" s="43"/>
      <c r="AI40" s="47"/>
      <c r="AJ40" s="43"/>
      <c r="AK40" s="43"/>
      <c r="AL40" s="43"/>
      <c r="AM40" s="131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</row>
    <row r="41" spans="1:55" ht="46.5" customHeight="1">
      <c r="A41" s="120"/>
      <c r="B41" s="43"/>
      <c r="C41" s="43"/>
      <c r="D41" s="121"/>
      <c r="E41" s="121"/>
      <c r="F41" s="121"/>
      <c r="G41" s="176" t="s">
        <v>206</v>
      </c>
      <c r="H41" s="43"/>
      <c r="I41" s="43"/>
      <c r="J41" s="43" t="s">
        <v>77</v>
      </c>
      <c r="K41" s="43"/>
      <c r="L41" s="43">
        <v>56.842</v>
      </c>
      <c r="M41" s="43">
        <v>56.842</v>
      </c>
      <c r="N41" s="132">
        <v>0</v>
      </c>
      <c r="O41" s="43" t="s">
        <v>205</v>
      </c>
      <c r="P41" s="44">
        <v>43214</v>
      </c>
      <c r="Q41" s="43">
        <v>5</v>
      </c>
      <c r="R41" s="44">
        <v>43238</v>
      </c>
      <c r="S41" s="44">
        <v>43243</v>
      </c>
      <c r="T41" s="43"/>
      <c r="U41" s="45">
        <f t="shared" si="10"/>
        <v>56.842</v>
      </c>
      <c r="V41" s="43"/>
      <c r="W41" s="43"/>
      <c r="X41" s="43">
        <v>56.842</v>
      </c>
      <c r="Y41" s="43"/>
      <c r="Z41" s="43"/>
      <c r="AA41" s="43"/>
      <c r="AB41" s="46"/>
      <c r="AC41" s="43"/>
      <c r="AD41" s="43"/>
      <c r="AE41" s="43"/>
      <c r="AF41" s="43"/>
      <c r="AG41" s="43"/>
      <c r="AH41" s="43"/>
      <c r="AI41" s="47"/>
      <c r="AJ41" s="43"/>
      <c r="AK41" s="43"/>
      <c r="AL41" s="43"/>
      <c r="AM41" s="131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</row>
    <row r="42" spans="1:55" ht="46.5" customHeight="1">
      <c r="A42" s="120"/>
      <c r="B42" s="43"/>
      <c r="C42" s="43"/>
      <c r="D42" s="121"/>
      <c r="E42" s="121"/>
      <c r="F42" s="121"/>
      <c r="G42" s="176" t="s">
        <v>207</v>
      </c>
      <c r="H42" s="43"/>
      <c r="I42" s="43"/>
      <c r="J42" s="43" t="s">
        <v>77</v>
      </c>
      <c r="K42" s="43"/>
      <c r="L42" s="43">
        <v>1581.03</v>
      </c>
      <c r="M42" s="43">
        <v>1059.73792</v>
      </c>
      <c r="N42" s="132">
        <f aca="true" t="shared" si="11" ref="N42:N44">L42-M42</f>
        <v>521.2920799999999</v>
      </c>
      <c r="O42" s="43" t="s">
        <v>208</v>
      </c>
      <c r="P42" s="44">
        <v>43271</v>
      </c>
      <c r="Q42" s="177">
        <v>60</v>
      </c>
      <c r="R42" s="44">
        <v>43271</v>
      </c>
      <c r="S42" s="44">
        <v>43332</v>
      </c>
      <c r="T42" s="43" t="s">
        <v>209</v>
      </c>
      <c r="U42" s="45">
        <f t="shared" si="10"/>
        <v>1059.73792</v>
      </c>
      <c r="V42" s="43"/>
      <c r="W42" s="43"/>
      <c r="X42" s="43">
        <v>1059.73792</v>
      </c>
      <c r="Y42" s="43"/>
      <c r="Z42" s="43"/>
      <c r="AA42" s="43"/>
      <c r="AB42" s="46"/>
      <c r="AC42" s="43"/>
      <c r="AD42" s="43"/>
      <c r="AE42" s="43"/>
      <c r="AF42" s="43"/>
      <c r="AG42" s="43"/>
      <c r="AH42" s="43"/>
      <c r="AI42" s="47"/>
      <c r="AJ42" s="43"/>
      <c r="AK42" s="43"/>
      <c r="AL42" s="43"/>
      <c r="AM42" s="131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</row>
    <row r="43" spans="1:55" ht="46.5" customHeight="1">
      <c r="A43" s="120"/>
      <c r="B43" s="43"/>
      <c r="C43" s="43"/>
      <c r="D43" s="121"/>
      <c r="E43" s="121"/>
      <c r="F43" s="121"/>
      <c r="G43" s="176" t="s">
        <v>210</v>
      </c>
      <c r="H43" s="43"/>
      <c r="I43" s="43"/>
      <c r="J43" s="43" t="s">
        <v>77</v>
      </c>
      <c r="K43" s="43"/>
      <c r="L43" s="43">
        <v>90.81</v>
      </c>
      <c r="M43" s="43">
        <v>90.81</v>
      </c>
      <c r="N43" s="132">
        <f t="shared" si="11"/>
        <v>0</v>
      </c>
      <c r="O43" s="43" t="s">
        <v>211</v>
      </c>
      <c r="P43" s="44">
        <v>43273</v>
      </c>
      <c r="Q43" s="43">
        <v>5</v>
      </c>
      <c r="R43" s="44">
        <v>43273</v>
      </c>
      <c r="S43" s="44">
        <v>43278</v>
      </c>
      <c r="T43" s="43"/>
      <c r="U43" s="45">
        <f t="shared" si="10"/>
        <v>90.81</v>
      </c>
      <c r="V43" s="43"/>
      <c r="W43" s="43"/>
      <c r="X43" s="132">
        <v>90.81</v>
      </c>
      <c r="Y43" s="43"/>
      <c r="Z43" s="43"/>
      <c r="AA43" s="43"/>
      <c r="AB43" s="46"/>
      <c r="AC43" s="43"/>
      <c r="AD43" s="43"/>
      <c r="AE43" s="43"/>
      <c r="AF43" s="43"/>
      <c r="AG43" s="43"/>
      <c r="AH43" s="43"/>
      <c r="AI43" s="47"/>
      <c r="AJ43" s="43"/>
      <c r="AK43" s="43"/>
      <c r="AL43" s="43"/>
      <c r="AM43" s="131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</row>
    <row r="44" spans="1:55" ht="46.5" customHeight="1">
      <c r="A44" s="120"/>
      <c r="B44" s="43"/>
      <c r="C44" s="43"/>
      <c r="D44" s="121"/>
      <c r="E44" s="121"/>
      <c r="F44" s="121"/>
      <c r="G44" s="176" t="s">
        <v>212</v>
      </c>
      <c r="H44" s="43"/>
      <c r="I44" s="43"/>
      <c r="J44" s="43" t="s">
        <v>77</v>
      </c>
      <c r="K44" s="43"/>
      <c r="L44" s="43">
        <v>99</v>
      </c>
      <c r="M44" s="43">
        <v>99</v>
      </c>
      <c r="N44" s="132">
        <f t="shared" si="11"/>
        <v>0</v>
      </c>
      <c r="O44" s="43" t="s">
        <v>213</v>
      </c>
      <c r="P44" s="44">
        <v>43273</v>
      </c>
      <c r="Q44" s="43">
        <v>20</v>
      </c>
      <c r="R44" s="44">
        <v>43274</v>
      </c>
      <c r="S44" s="44">
        <v>43294</v>
      </c>
      <c r="T44" s="43"/>
      <c r="U44" s="45">
        <f t="shared" si="10"/>
        <v>99</v>
      </c>
      <c r="V44" s="43"/>
      <c r="W44" s="43"/>
      <c r="X44" s="132">
        <v>99</v>
      </c>
      <c r="Y44" s="43"/>
      <c r="Z44" s="43"/>
      <c r="AA44" s="43"/>
      <c r="AB44" s="46"/>
      <c r="AC44" s="43"/>
      <c r="AD44" s="43"/>
      <c r="AE44" s="43"/>
      <c r="AF44" s="43"/>
      <c r="AG44" s="43"/>
      <c r="AH44" s="43"/>
      <c r="AI44" s="47"/>
      <c r="AJ44" s="43"/>
      <c r="AK44" s="43"/>
      <c r="AL44" s="43"/>
      <c r="AM44" s="131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</row>
    <row r="45" spans="1:55" ht="46.5" customHeight="1">
      <c r="A45" s="120"/>
      <c r="B45" s="43"/>
      <c r="C45" s="43"/>
      <c r="D45" s="121"/>
      <c r="E45" s="121"/>
      <c r="F45" s="121"/>
      <c r="G45" s="176" t="s">
        <v>214</v>
      </c>
      <c r="H45" s="43"/>
      <c r="I45" s="43"/>
      <c r="J45" s="43" t="s">
        <v>77</v>
      </c>
      <c r="K45" s="43"/>
      <c r="L45" s="43">
        <v>62.8</v>
      </c>
      <c r="M45" s="43">
        <v>62.8</v>
      </c>
      <c r="N45" s="132">
        <v>0</v>
      </c>
      <c r="O45" s="43" t="s">
        <v>215</v>
      </c>
      <c r="P45" s="44">
        <v>43306</v>
      </c>
      <c r="Q45" s="43">
        <v>10</v>
      </c>
      <c r="R45" s="44">
        <v>43306</v>
      </c>
      <c r="S45" s="44">
        <v>43318</v>
      </c>
      <c r="T45" s="43"/>
      <c r="U45" s="45">
        <f t="shared" si="10"/>
        <v>62.8</v>
      </c>
      <c r="V45" s="43"/>
      <c r="W45" s="43"/>
      <c r="X45" s="132">
        <v>62.8</v>
      </c>
      <c r="Y45" s="43"/>
      <c r="Z45" s="43"/>
      <c r="AA45" s="43"/>
      <c r="AB45" s="46"/>
      <c r="AC45" s="43"/>
      <c r="AD45" s="43"/>
      <c r="AE45" s="43"/>
      <c r="AF45" s="43"/>
      <c r="AG45" s="43"/>
      <c r="AH45" s="43"/>
      <c r="AI45" s="47"/>
      <c r="AJ45" s="43"/>
      <c r="AK45" s="43"/>
      <c r="AL45" s="43"/>
      <c r="AM45" s="131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</row>
    <row r="46" spans="1:55" ht="46.5" customHeight="1">
      <c r="A46" s="120"/>
      <c r="B46" s="43"/>
      <c r="C46" s="43"/>
      <c r="D46" s="121"/>
      <c r="E46" s="121"/>
      <c r="F46" s="121"/>
      <c r="G46" s="176" t="s">
        <v>216</v>
      </c>
      <c r="H46" s="43"/>
      <c r="I46" s="43"/>
      <c r="J46" s="43" t="s">
        <v>77</v>
      </c>
      <c r="K46" s="43"/>
      <c r="L46" s="43">
        <v>99</v>
      </c>
      <c r="M46" s="43">
        <v>99</v>
      </c>
      <c r="N46" s="132">
        <v>0</v>
      </c>
      <c r="O46" s="43" t="s">
        <v>217</v>
      </c>
      <c r="P46" s="44">
        <v>43291</v>
      </c>
      <c r="Q46" s="177">
        <v>10</v>
      </c>
      <c r="R46" s="44">
        <v>43291</v>
      </c>
      <c r="S46" s="44">
        <v>43302</v>
      </c>
      <c r="T46" s="43"/>
      <c r="U46" s="45">
        <f t="shared" si="10"/>
        <v>99</v>
      </c>
      <c r="V46" s="43"/>
      <c r="W46" s="43"/>
      <c r="X46" s="132">
        <v>99</v>
      </c>
      <c r="Y46" s="176"/>
      <c r="Z46" s="43"/>
      <c r="AA46" s="43"/>
      <c r="AB46" s="46"/>
      <c r="AC46" s="43"/>
      <c r="AD46" s="43"/>
      <c r="AE46" s="43"/>
      <c r="AF46" s="43"/>
      <c r="AG46" s="43"/>
      <c r="AH46" s="43"/>
      <c r="AI46" s="47"/>
      <c r="AJ46" s="43"/>
      <c r="AK46" s="43"/>
      <c r="AL46" s="43"/>
      <c r="AM46" s="131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</row>
    <row r="47" spans="1:55" ht="46.5" customHeight="1">
      <c r="A47" s="120"/>
      <c r="B47" s="43"/>
      <c r="C47" s="43"/>
      <c r="D47" s="121"/>
      <c r="E47" s="121"/>
      <c r="F47" s="121"/>
      <c r="G47" s="176" t="s">
        <v>218</v>
      </c>
      <c r="H47" s="43"/>
      <c r="I47" s="43"/>
      <c r="J47" s="43" t="s">
        <v>77</v>
      </c>
      <c r="K47" s="43"/>
      <c r="L47" s="43">
        <v>197.99988</v>
      </c>
      <c r="M47" s="43">
        <v>197.99988</v>
      </c>
      <c r="N47" s="132">
        <v>0</v>
      </c>
      <c r="O47" s="43" t="s">
        <v>219</v>
      </c>
      <c r="P47" s="44">
        <v>43280</v>
      </c>
      <c r="Q47" s="177">
        <v>50</v>
      </c>
      <c r="R47" s="44">
        <v>43281</v>
      </c>
      <c r="S47" s="44">
        <v>43332</v>
      </c>
      <c r="T47" s="43"/>
      <c r="U47" s="45">
        <f t="shared" si="10"/>
        <v>197.99988</v>
      </c>
      <c r="V47" s="43"/>
      <c r="W47" s="43"/>
      <c r="X47" s="132">
        <v>197.99988</v>
      </c>
      <c r="Y47" s="176"/>
      <c r="Z47" s="43"/>
      <c r="AA47" s="43"/>
      <c r="AB47" s="46"/>
      <c r="AC47" s="43"/>
      <c r="AD47" s="43"/>
      <c r="AE47" s="43"/>
      <c r="AF47" s="43"/>
      <c r="AG47" s="43"/>
      <c r="AH47" s="43"/>
      <c r="AI47" s="47"/>
      <c r="AJ47" s="43"/>
      <c r="AK47" s="43"/>
      <c r="AL47" s="43"/>
      <c r="AM47" s="131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</row>
    <row r="48" spans="1:55" ht="46.5" customHeight="1">
      <c r="A48" s="120"/>
      <c r="B48" s="43"/>
      <c r="C48" s="43"/>
      <c r="D48" s="121"/>
      <c r="E48" s="121"/>
      <c r="F48" s="121"/>
      <c r="G48" s="176" t="s">
        <v>220</v>
      </c>
      <c r="H48" s="43"/>
      <c r="I48" s="43"/>
      <c r="J48" s="43" t="s">
        <v>77</v>
      </c>
      <c r="K48" s="43"/>
      <c r="L48" s="43">
        <v>80</v>
      </c>
      <c r="M48" s="43">
        <v>80</v>
      </c>
      <c r="N48" s="132">
        <v>0</v>
      </c>
      <c r="O48" s="43" t="s">
        <v>221</v>
      </c>
      <c r="P48" s="44">
        <v>43350</v>
      </c>
      <c r="Q48" s="177">
        <v>10</v>
      </c>
      <c r="R48" s="44">
        <v>43350</v>
      </c>
      <c r="S48" s="44">
        <v>43360</v>
      </c>
      <c r="T48" s="43"/>
      <c r="U48" s="45">
        <f t="shared" si="10"/>
        <v>80</v>
      </c>
      <c r="V48" s="43"/>
      <c r="W48" s="43"/>
      <c r="X48" s="132">
        <v>80</v>
      </c>
      <c r="Y48" s="176"/>
      <c r="Z48" s="43"/>
      <c r="AA48" s="43"/>
      <c r="AB48" s="46"/>
      <c r="AC48" s="43"/>
      <c r="AD48" s="43"/>
      <c r="AE48" s="43"/>
      <c r="AF48" s="43"/>
      <c r="AG48" s="43"/>
      <c r="AH48" s="43"/>
      <c r="AI48" s="47"/>
      <c r="AJ48" s="43"/>
      <c r="AK48" s="43"/>
      <c r="AL48" s="43"/>
      <c r="AM48" s="131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</row>
    <row r="49" spans="1:55" ht="46.5" customHeight="1">
      <c r="A49" s="120"/>
      <c r="B49" s="43"/>
      <c r="C49" s="43"/>
      <c r="D49" s="121"/>
      <c r="E49" s="121"/>
      <c r="F49" s="121"/>
      <c r="G49" s="176" t="s">
        <v>222</v>
      </c>
      <c r="H49" s="43"/>
      <c r="I49" s="43"/>
      <c r="J49" s="43" t="s">
        <v>77</v>
      </c>
      <c r="K49" s="43"/>
      <c r="L49" s="43">
        <v>2.86</v>
      </c>
      <c r="M49" s="43">
        <v>2.86</v>
      </c>
      <c r="N49" s="132">
        <v>0</v>
      </c>
      <c r="O49" s="43" t="s">
        <v>223</v>
      </c>
      <c r="P49" s="44">
        <v>43346</v>
      </c>
      <c r="Q49" s="177">
        <v>10</v>
      </c>
      <c r="R49" s="44">
        <v>43347</v>
      </c>
      <c r="S49" s="44">
        <v>43357</v>
      </c>
      <c r="T49" s="43"/>
      <c r="U49" s="45">
        <f t="shared" si="10"/>
        <v>2.86</v>
      </c>
      <c r="V49" s="43"/>
      <c r="W49" s="43"/>
      <c r="X49" s="132">
        <v>2.86</v>
      </c>
      <c r="Y49" s="176"/>
      <c r="Z49" s="43"/>
      <c r="AA49" s="43"/>
      <c r="AB49" s="46"/>
      <c r="AC49" s="43"/>
      <c r="AD49" s="43"/>
      <c r="AE49" s="43"/>
      <c r="AF49" s="43"/>
      <c r="AG49" s="43"/>
      <c r="AH49" s="43"/>
      <c r="AI49" s="47"/>
      <c r="AJ49" s="43"/>
      <c r="AK49" s="43"/>
      <c r="AL49" s="43"/>
      <c r="AM49" s="131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</row>
    <row r="50" spans="1:55" ht="46.5" customHeight="1">
      <c r="A50" s="120"/>
      <c r="B50" s="43"/>
      <c r="C50" s="43"/>
      <c r="D50" s="121"/>
      <c r="E50" s="121"/>
      <c r="F50" s="121"/>
      <c r="G50" s="176" t="s">
        <v>224</v>
      </c>
      <c r="H50" s="43"/>
      <c r="I50" s="43"/>
      <c r="J50" s="43" t="s">
        <v>77</v>
      </c>
      <c r="K50" s="43"/>
      <c r="L50" s="43">
        <v>2.635</v>
      </c>
      <c r="M50" s="43">
        <v>2.635</v>
      </c>
      <c r="N50" s="132">
        <f aca="true" t="shared" si="12" ref="N50:N51">L50-M50</f>
        <v>0</v>
      </c>
      <c r="O50" s="43" t="s">
        <v>225</v>
      </c>
      <c r="P50" s="44">
        <v>43304</v>
      </c>
      <c r="Q50" s="177">
        <v>1</v>
      </c>
      <c r="R50" s="44">
        <v>43304</v>
      </c>
      <c r="S50" s="44">
        <v>43304</v>
      </c>
      <c r="T50" s="43"/>
      <c r="U50" s="45">
        <f t="shared" si="10"/>
        <v>2.635</v>
      </c>
      <c r="V50" s="43"/>
      <c r="W50" s="43"/>
      <c r="X50" s="132">
        <v>2.635</v>
      </c>
      <c r="Y50" s="176"/>
      <c r="Z50" s="43"/>
      <c r="AA50" s="43"/>
      <c r="AB50" s="46"/>
      <c r="AC50" s="43"/>
      <c r="AD50" s="43"/>
      <c r="AE50" s="43"/>
      <c r="AF50" s="43"/>
      <c r="AG50" s="43"/>
      <c r="AH50" s="43"/>
      <c r="AI50" s="47"/>
      <c r="AJ50" s="43"/>
      <c r="AK50" s="43"/>
      <c r="AL50" s="43"/>
      <c r="AM50" s="131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</row>
    <row r="51" spans="1:55" ht="46.5" customHeight="1">
      <c r="A51" s="120"/>
      <c r="B51" s="43"/>
      <c r="C51" s="43"/>
      <c r="D51" s="121"/>
      <c r="E51" s="121"/>
      <c r="F51" s="121"/>
      <c r="G51" s="176" t="s">
        <v>226</v>
      </c>
      <c r="H51" s="43"/>
      <c r="I51" s="43"/>
      <c r="J51" s="43" t="s">
        <v>77</v>
      </c>
      <c r="K51" s="43"/>
      <c r="L51" s="43">
        <v>73.78</v>
      </c>
      <c r="M51" s="43">
        <v>73.78</v>
      </c>
      <c r="N51" s="132">
        <f t="shared" si="12"/>
        <v>0</v>
      </c>
      <c r="O51" s="43" t="s">
        <v>221</v>
      </c>
      <c r="P51" s="44">
        <v>43313</v>
      </c>
      <c r="Q51" s="177">
        <v>10</v>
      </c>
      <c r="R51" s="44">
        <v>43313</v>
      </c>
      <c r="S51" s="44">
        <v>43322</v>
      </c>
      <c r="T51" s="43"/>
      <c r="U51" s="45">
        <f t="shared" si="10"/>
        <v>73.78</v>
      </c>
      <c r="V51" s="43"/>
      <c r="W51" s="43"/>
      <c r="X51" s="132">
        <v>73.78</v>
      </c>
      <c r="Y51" s="176"/>
      <c r="Z51" s="43"/>
      <c r="AA51" s="43"/>
      <c r="AB51" s="46"/>
      <c r="AC51" s="43"/>
      <c r="AD51" s="43"/>
      <c r="AE51" s="43"/>
      <c r="AF51" s="43"/>
      <c r="AG51" s="43"/>
      <c r="AH51" s="43"/>
      <c r="AI51" s="47"/>
      <c r="AJ51" s="43"/>
      <c r="AK51" s="43"/>
      <c r="AL51" s="43"/>
      <c r="AM51" s="131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</row>
    <row r="52" spans="1:55" ht="46.5" customHeight="1">
      <c r="A52" s="120"/>
      <c r="B52" s="43"/>
      <c r="C52" s="43"/>
      <c r="D52" s="121"/>
      <c r="E52" s="121"/>
      <c r="F52" s="121"/>
      <c r="G52" s="43" t="s">
        <v>227</v>
      </c>
      <c r="H52" s="43"/>
      <c r="I52" s="43"/>
      <c r="J52" s="43" t="s">
        <v>159</v>
      </c>
      <c r="K52" s="43"/>
      <c r="L52" s="43"/>
      <c r="M52" s="43"/>
      <c r="N52" s="132"/>
      <c r="O52" s="43" t="s">
        <v>221</v>
      </c>
      <c r="P52" s="43" t="s">
        <v>184</v>
      </c>
      <c r="Q52" s="43"/>
      <c r="R52" s="43"/>
      <c r="S52" s="43"/>
      <c r="T52" s="43"/>
      <c r="U52" s="45"/>
      <c r="V52" s="43"/>
      <c r="W52" s="43"/>
      <c r="X52" s="132"/>
      <c r="Y52" s="43">
        <v>150</v>
      </c>
      <c r="Z52" s="43"/>
      <c r="AA52" s="43"/>
      <c r="AB52" s="46"/>
      <c r="AC52" s="43"/>
      <c r="AD52" s="43"/>
      <c r="AE52" s="43"/>
      <c r="AF52" s="43"/>
      <c r="AG52" s="43"/>
      <c r="AH52" s="43"/>
      <c r="AI52" s="47"/>
      <c r="AJ52" s="43"/>
      <c r="AK52" s="43"/>
      <c r="AL52" s="43"/>
      <c r="AM52" s="131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</row>
    <row r="53" spans="1:55" ht="46.5" customHeight="1">
      <c r="A53" s="120"/>
      <c r="B53" s="43"/>
      <c r="C53" s="43"/>
      <c r="D53" s="121"/>
      <c r="E53" s="121"/>
      <c r="F53" s="121"/>
      <c r="G53" s="43" t="s">
        <v>228</v>
      </c>
      <c r="H53" s="43" t="s">
        <v>138</v>
      </c>
      <c r="I53" s="43"/>
      <c r="J53" s="43" t="s">
        <v>159</v>
      </c>
      <c r="K53" s="43"/>
      <c r="L53" s="43">
        <v>24.87442</v>
      </c>
      <c r="M53" s="43">
        <v>24.87442</v>
      </c>
      <c r="N53" s="132"/>
      <c r="O53" s="43" t="s">
        <v>229</v>
      </c>
      <c r="P53" s="44">
        <v>43405</v>
      </c>
      <c r="Q53" s="43">
        <v>5</v>
      </c>
      <c r="R53" s="43" t="s">
        <v>230</v>
      </c>
      <c r="S53" s="43" t="s">
        <v>231</v>
      </c>
      <c r="T53" s="43"/>
      <c r="U53" s="45">
        <f aca="true" t="shared" si="13" ref="U53:U54">V53+W53+X53+Y53+Z53+AA53</f>
        <v>24.87442</v>
      </c>
      <c r="V53" s="43"/>
      <c r="W53" s="43"/>
      <c r="X53" s="132">
        <v>24.87442</v>
      </c>
      <c r="Y53" s="43"/>
      <c r="Z53" s="43"/>
      <c r="AA53" s="43"/>
      <c r="AB53" s="46"/>
      <c r="AC53" s="43"/>
      <c r="AD53" s="43"/>
      <c r="AE53" s="43"/>
      <c r="AF53" s="43"/>
      <c r="AG53" s="43"/>
      <c r="AH53" s="43"/>
      <c r="AI53" s="47"/>
      <c r="AJ53" s="43"/>
      <c r="AK53" s="43"/>
      <c r="AL53" s="43"/>
      <c r="AM53" s="131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</row>
    <row r="54" spans="1:55" s="137" customFormat="1" ht="46.5" customHeight="1">
      <c r="A54" s="120"/>
      <c r="B54" s="43"/>
      <c r="C54" s="43"/>
      <c r="D54" s="121"/>
      <c r="E54" s="121"/>
      <c r="F54" s="121"/>
      <c r="G54" s="43" t="s">
        <v>232</v>
      </c>
      <c r="H54" s="43" t="s">
        <v>138</v>
      </c>
      <c r="I54" s="43"/>
      <c r="J54" s="43" t="s">
        <v>159</v>
      </c>
      <c r="K54" s="43"/>
      <c r="L54" s="43">
        <v>51.16478</v>
      </c>
      <c r="M54" s="43">
        <v>51.16478</v>
      </c>
      <c r="N54" s="132"/>
      <c r="O54" s="43" t="s">
        <v>233</v>
      </c>
      <c r="P54" s="43" t="s">
        <v>234</v>
      </c>
      <c r="Q54" s="43" t="s">
        <v>235</v>
      </c>
      <c r="R54" s="43" t="s">
        <v>234</v>
      </c>
      <c r="S54" s="43" t="s">
        <v>236</v>
      </c>
      <c r="T54" s="43"/>
      <c r="U54" s="45">
        <f t="shared" si="13"/>
        <v>51.16478</v>
      </c>
      <c r="V54" s="43"/>
      <c r="W54" s="43"/>
      <c r="X54" s="132">
        <v>51.16478</v>
      </c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</row>
    <row r="55" spans="1:55" ht="46.5" customHeight="1">
      <c r="A55" s="89" t="s">
        <v>84</v>
      </c>
      <c r="B55" s="89"/>
      <c r="C55" s="90">
        <f>COUNTA(C6:C9)</f>
        <v>0</v>
      </c>
      <c r="D55" s="90">
        <f>COUNTA(D6,D38,D39)</f>
        <v>3</v>
      </c>
      <c r="E55" s="90"/>
      <c r="F55" s="90"/>
      <c r="G55" s="90">
        <f>COUNTA(G6,G23,G26,G39,G38)</f>
        <v>5</v>
      </c>
      <c r="H55" s="90">
        <f>COUNTA(H6:H52)</f>
        <v>5</v>
      </c>
      <c r="I55" s="90">
        <f>SUM(I6:I52)</f>
        <v>43220</v>
      </c>
      <c r="J55" s="90">
        <f>COUNTA(J6:J52)</f>
        <v>45</v>
      </c>
      <c r="K55" s="90">
        <f>COUNTA(K6:K52)</f>
        <v>20</v>
      </c>
      <c r="L55" s="90">
        <f>L6+L23+L26+L38+L39</f>
        <v>22584.380025000002</v>
      </c>
      <c r="M55" s="90">
        <f>M6+M23+M26+M38+M39</f>
        <v>20272.81435</v>
      </c>
      <c r="N55" s="90">
        <f>N6+N23+N26+N38+N39</f>
        <v>2358.630685</v>
      </c>
      <c r="O55" s="90"/>
      <c r="P55" s="90"/>
      <c r="Q55" s="90"/>
      <c r="R55" s="90"/>
      <c r="S55" s="90"/>
      <c r="T55" s="90"/>
      <c r="U55" s="90">
        <f>U6+U23+U26+U38+U39</f>
        <v>20594.98481</v>
      </c>
      <c r="V55" s="90">
        <f>SUM(V7:V54)-V23-V26</f>
        <v>9144.920029999997</v>
      </c>
      <c r="W55" s="90">
        <f>SUM(W7:W54)-W23-W26</f>
        <v>2007.4214499999991</v>
      </c>
      <c r="X55" s="90">
        <f>X6+X26+X38+X39</f>
        <v>9626.00333</v>
      </c>
      <c r="Y55" s="90">
        <f>Y6+Y23+Y26+Y38+Y39</f>
        <v>1950</v>
      </c>
      <c r="Z55" s="90">
        <f>Z6+Z23+Z26+Z38+Z39</f>
        <v>0</v>
      </c>
      <c r="AA55" s="90">
        <f>SUM(AA6:AA9)</f>
        <v>0</v>
      </c>
      <c r="AB55" s="90">
        <f>SUM(AB6:AB9)</f>
        <v>0</v>
      </c>
      <c r="AC55" s="90">
        <f>SUM(AC6:AC9)</f>
        <v>0</v>
      </c>
      <c r="AD55" s="90">
        <f>SUM(AD6:AD9)</f>
        <v>0</v>
      </c>
      <c r="AE55" s="90">
        <f>SUM(AE6:AE9)</f>
        <v>0</v>
      </c>
      <c r="AF55" s="90">
        <f>SUM(AF6:AF9)</f>
        <v>0</v>
      </c>
      <c r="AG55" s="90">
        <f>SUM(AG6:AG9)</f>
        <v>0</v>
      </c>
      <c r="AH55" s="90">
        <f>SUM(AH6:AH9)</f>
        <v>0</v>
      </c>
      <c r="AI55" s="90" t="e">
        <f>SUM(AI6:AI9)</f>
        <v>#DIV/0!</v>
      </c>
      <c r="AJ55" s="90">
        <f>COUNTA(AJ6:AJ9)</f>
        <v>1</v>
      </c>
      <c r="AK55" s="90">
        <f>COUNTA("#ссыл!")</f>
        <v>1</v>
      </c>
      <c r="AL55" s="90">
        <f>COUNTA("#ссыл!")</f>
        <v>1</v>
      </c>
      <c r="AM55" s="90">
        <f>SUM(AM6:AM9)</f>
        <v>100</v>
      </c>
      <c r="AN55" s="90">
        <f>COUNTA("#ссыл!")</f>
        <v>1</v>
      </c>
      <c r="AO55" s="90">
        <f>COUNTA(AO6:AO9)</f>
        <v>0</v>
      </c>
      <c r="AP55" s="90">
        <f>SUM(AP6:AP9)</f>
        <v>0</v>
      </c>
      <c r="AQ55" s="90">
        <f>COUNTA(AQ6:AQ9)</f>
        <v>0</v>
      </c>
      <c r="AR55" s="90">
        <f>COUNTA(AR6:AR9)</f>
        <v>0</v>
      </c>
      <c r="AS55" s="90">
        <f>COUNTA(AS6:AS9)</f>
        <v>0</v>
      </c>
      <c r="AT55" s="90">
        <f>COUNTA(AT6:AT9)</f>
        <v>0</v>
      </c>
      <c r="AU55" s="90">
        <f>COUNTA(AU6:AU9)</f>
        <v>0</v>
      </c>
      <c r="AV55" s="90">
        <f>COUNTA(AV6:AV9)</f>
        <v>0</v>
      </c>
      <c r="AW55" s="90">
        <f>COUNTA(AW6:AW9)</f>
        <v>0</v>
      </c>
      <c r="AX55" s="90">
        <f>COUNTA(AX6:AX9)</f>
        <v>0</v>
      </c>
      <c r="AY55" s="90">
        <f>COUNTA(AY6:AY9)</f>
        <v>0</v>
      </c>
      <c r="AZ55" s="90">
        <f>COUNTA(AZ6:AZ9)</f>
        <v>0</v>
      </c>
      <c r="BA55" s="90">
        <f>COUNTA(BA6:BA9)</f>
        <v>0</v>
      </c>
      <c r="BB55" s="90">
        <f>COUNTA(BB6:BB9)</f>
        <v>0</v>
      </c>
      <c r="BC55" s="90">
        <f>COUNTA(BC6:BC9)</f>
        <v>0</v>
      </c>
    </row>
    <row r="57" ht="16.5" customHeight="1">
      <c r="V57" s="94">
        <f>V59+X59</f>
        <v>22552.52884</v>
      </c>
    </row>
    <row r="59" spans="22:24" ht="16.5" customHeight="1">
      <c r="V59" s="178">
        <f>V55+W55+Дворы!R12+Дворы!S12</f>
        <v>12399.531859999997</v>
      </c>
      <c r="X59" s="92">
        <f>X55+Дворы!T12</f>
        <v>10152.99698</v>
      </c>
    </row>
    <row r="62" spans="12:13" ht="16.5" customHeight="1">
      <c r="L62" s="92">
        <f>L6+L23+L26+Дворы!I12</f>
        <v>20072.587195000004</v>
      </c>
      <c r="M62" s="92">
        <f>L62-N6-N44</f>
        <v>19558.194850000003</v>
      </c>
    </row>
    <row r="66" ht="16.5" customHeight="1">
      <c r="Y66" s="91">
        <f>X6+X26+Дворы!T9+Дворы!T10</f>
        <v>6152.9980000000005</v>
      </c>
    </row>
  </sheetData>
  <sheetProtection selectLockedCells="1" selectUnlockedCells="1"/>
  <mergeCells count="48">
    <mergeCell ref="A1:BC1"/>
    <mergeCell ref="A2:A4"/>
    <mergeCell ref="B2:B4"/>
    <mergeCell ref="C2:C4"/>
    <mergeCell ref="D2:D4"/>
    <mergeCell ref="E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AA2"/>
    <mergeCell ref="AB2:AD2"/>
    <mergeCell ref="AE2:AI3"/>
    <mergeCell ref="AJ2:AM2"/>
    <mergeCell ref="AN2:AR3"/>
    <mergeCell ref="AS2:AU3"/>
    <mergeCell ref="AV2:AX3"/>
    <mergeCell ref="AY2:AZ3"/>
    <mergeCell ref="BA2:BC3"/>
    <mergeCell ref="U3:U4"/>
    <mergeCell ref="V3:AA3"/>
    <mergeCell ref="AB3:AB4"/>
    <mergeCell ref="AC3:AD3"/>
    <mergeCell ref="AJ3:AK3"/>
    <mergeCell ref="AL3:AM3"/>
    <mergeCell ref="A6:A22"/>
    <mergeCell ref="B6:B14"/>
    <mergeCell ref="D6:D22"/>
    <mergeCell ref="E6:F8"/>
    <mergeCell ref="A23:A25"/>
    <mergeCell ref="B23:B25"/>
    <mergeCell ref="D23:D25"/>
    <mergeCell ref="A26:A32"/>
    <mergeCell ref="B26:B30"/>
    <mergeCell ref="D26:D32"/>
    <mergeCell ref="A39:A52"/>
    <mergeCell ref="D39:D52"/>
    <mergeCell ref="A55:B55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7"/>
  <sheetViews>
    <sheetView zoomScale="75" zoomScaleNormal="75" workbookViewId="0" topLeftCell="L52">
      <selection activeCell="W68" sqref="W68"/>
    </sheetView>
  </sheetViews>
  <sheetFormatPr defaultColWidth="9.140625" defaultRowHeight="16.5" customHeight="1"/>
  <cols>
    <col min="1" max="1" width="0" style="91" hidden="1" customWidth="1"/>
    <col min="2" max="2" width="0" style="92" hidden="1" customWidth="1"/>
    <col min="3" max="3" width="0" style="91" hidden="1" customWidth="1"/>
    <col min="4" max="4" width="15.421875" style="92" customWidth="1"/>
    <col min="5" max="5" width="13.140625" style="92" customWidth="1"/>
    <col min="6" max="6" width="11.7109375" style="92" customWidth="1"/>
    <col min="7" max="7" width="25.140625" style="91" customWidth="1"/>
    <col min="8" max="9" width="0" style="91" hidden="1" customWidth="1"/>
    <col min="10" max="11" width="0" style="92" hidden="1" customWidth="1"/>
    <col min="12" max="12" width="23.7109375" style="92" customWidth="1"/>
    <col min="13" max="13" width="17.57421875" style="92" customWidth="1"/>
    <col min="14" max="14" width="24.28125" style="92" customWidth="1"/>
    <col min="15" max="15" width="24.421875" style="92" customWidth="1"/>
    <col min="16" max="16" width="18.00390625" style="92" customWidth="1"/>
    <col min="17" max="17" width="17.57421875" style="92" customWidth="1"/>
    <col min="18" max="19" width="17.57421875" style="93" customWidth="1"/>
    <col min="20" max="20" width="11.140625" style="93" customWidth="1"/>
    <col min="21" max="21" width="18.00390625" style="92" customWidth="1"/>
    <col min="22" max="22" width="21.57421875" style="94" customWidth="1"/>
    <col min="23" max="24" width="17.57421875" style="91" customWidth="1"/>
    <col min="25" max="25" width="29.28125" style="91" customWidth="1"/>
    <col min="26" max="26" width="22.28125" style="91" customWidth="1"/>
    <col min="27" max="28" width="17.57421875" style="92" customWidth="1"/>
    <col min="29" max="29" width="27.28125" style="91" customWidth="1"/>
    <col min="30" max="30" width="17.57421875" style="92" customWidth="1"/>
    <col min="31" max="31" width="22.57421875" style="92" customWidth="1"/>
    <col min="32" max="32" width="19.7109375" style="92" customWidth="1"/>
    <col min="33" max="33" width="18.421875" style="92" customWidth="1"/>
    <col min="34" max="34" width="15.00390625" style="92" customWidth="1"/>
    <col min="35" max="35" width="21.140625" style="92" customWidth="1"/>
    <col min="36" max="36" width="18.00390625" style="92" customWidth="1"/>
    <col min="37" max="37" width="18.8515625" style="92" customWidth="1"/>
    <col min="38" max="38" width="13.57421875" style="92" customWidth="1"/>
    <col min="39" max="39" width="17.00390625" style="92" customWidth="1"/>
    <col min="40" max="44" width="14.00390625" style="56" customWidth="1"/>
    <col min="45" max="45" width="9.28125" style="56" customWidth="1"/>
    <col min="46" max="46" width="12.421875" style="56" customWidth="1"/>
    <col min="47" max="47" width="9.28125" style="56" customWidth="1"/>
    <col min="48" max="48" width="11.28125" style="56" customWidth="1"/>
    <col min="49" max="50" width="13.00390625" style="56" customWidth="1"/>
    <col min="51" max="52" width="14.00390625" style="56" customWidth="1"/>
    <col min="53" max="16384" width="9.28125" style="56" customWidth="1"/>
  </cols>
  <sheetData>
    <row r="1" spans="1:55" s="95" customFormat="1" ht="31.5" customHeight="1">
      <c r="A1" s="3" t="s">
        <v>126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s="107" customFormat="1" ht="72.75" customHeight="1">
      <c r="A2" s="96" t="s">
        <v>1</v>
      </c>
      <c r="B2" s="97" t="s">
        <v>2</v>
      </c>
      <c r="C2" s="97" t="s">
        <v>3</v>
      </c>
      <c r="D2" s="97" t="s">
        <v>4</v>
      </c>
      <c r="E2" s="97"/>
      <c r="F2" s="97"/>
      <c r="G2" s="98" t="s">
        <v>127</v>
      </c>
      <c r="H2" s="98" t="s">
        <v>128</v>
      </c>
      <c r="I2" s="98" t="s">
        <v>129</v>
      </c>
      <c r="J2" s="98" t="s">
        <v>130</v>
      </c>
      <c r="K2" s="98" t="s">
        <v>89</v>
      </c>
      <c r="L2" s="99" t="s">
        <v>8</v>
      </c>
      <c r="M2" s="99" t="s">
        <v>9</v>
      </c>
      <c r="N2" s="99" t="s">
        <v>10</v>
      </c>
      <c r="O2" s="100" t="s">
        <v>11</v>
      </c>
      <c r="P2" s="100" t="s">
        <v>12</v>
      </c>
      <c r="Q2" s="100" t="s">
        <v>237</v>
      </c>
      <c r="R2" s="100" t="s">
        <v>132</v>
      </c>
      <c r="S2" s="100" t="s">
        <v>133</v>
      </c>
      <c r="T2" s="100" t="s">
        <v>16</v>
      </c>
      <c r="U2" s="67" t="s">
        <v>93</v>
      </c>
      <c r="V2" s="67"/>
      <c r="W2" s="67"/>
      <c r="X2" s="67"/>
      <c r="Y2" s="67"/>
      <c r="Z2" s="67"/>
      <c r="AA2" s="67"/>
      <c r="AB2" s="101" t="s">
        <v>18</v>
      </c>
      <c r="AC2" s="101"/>
      <c r="AD2" s="101"/>
      <c r="AE2" s="102" t="s">
        <v>94</v>
      </c>
      <c r="AF2" s="102"/>
      <c r="AG2" s="102"/>
      <c r="AH2" s="102"/>
      <c r="AI2" s="102"/>
      <c r="AJ2" s="102" t="s">
        <v>20</v>
      </c>
      <c r="AK2" s="102"/>
      <c r="AL2" s="102"/>
      <c r="AM2" s="102"/>
      <c r="AN2" s="69" t="s">
        <v>95</v>
      </c>
      <c r="AO2" s="69"/>
      <c r="AP2" s="69"/>
      <c r="AQ2" s="69"/>
      <c r="AR2" s="69"/>
      <c r="AS2" s="103" t="s">
        <v>96</v>
      </c>
      <c r="AT2" s="103"/>
      <c r="AU2" s="103"/>
      <c r="AV2" s="104" t="s">
        <v>97</v>
      </c>
      <c r="AW2" s="104"/>
      <c r="AX2" s="104"/>
      <c r="AY2" s="105" t="s">
        <v>98</v>
      </c>
      <c r="AZ2" s="105"/>
      <c r="BA2" s="106" t="s">
        <v>25</v>
      </c>
      <c r="BB2" s="106"/>
      <c r="BC2" s="106"/>
    </row>
    <row r="3" spans="1:55" s="110" customFormat="1" ht="12.75" customHeight="1">
      <c r="A3" s="96"/>
      <c r="B3" s="97"/>
      <c r="C3" s="97"/>
      <c r="D3" s="97"/>
      <c r="E3" s="97"/>
      <c r="F3" s="97"/>
      <c r="G3" s="98"/>
      <c r="H3" s="98"/>
      <c r="I3" s="98"/>
      <c r="J3" s="98"/>
      <c r="K3" s="98"/>
      <c r="L3" s="99"/>
      <c r="M3" s="99"/>
      <c r="N3" s="99"/>
      <c r="O3" s="100"/>
      <c r="P3" s="100"/>
      <c r="Q3" s="100"/>
      <c r="R3" s="100"/>
      <c r="S3" s="100"/>
      <c r="T3" s="100"/>
      <c r="U3" s="108" t="s">
        <v>99</v>
      </c>
      <c r="V3" s="75" t="s">
        <v>27</v>
      </c>
      <c r="W3" s="75"/>
      <c r="X3" s="75"/>
      <c r="Y3" s="75"/>
      <c r="Z3" s="75"/>
      <c r="AA3" s="75"/>
      <c r="AB3" s="109" t="s">
        <v>134</v>
      </c>
      <c r="AC3" s="51" t="s">
        <v>29</v>
      </c>
      <c r="AD3" s="51"/>
      <c r="AE3" s="102"/>
      <c r="AF3" s="102"/>
      <c r="AG3" s="102"/>
      <c r="AH3" s="102"/>
      <c r="AI3" s="102"/>
      <c r="AJ3" s="68" t="s">
        <v>100</v>
      </c>
      <c r="AK3" s="68"/>
      <c r="AL3" s="68" t="s">
        <v>33</v>
      </c>
      <c r="AM3" s="68"/>
      <c r="AN3" s="69"/>
      <c r="AO3" s="69"/>
      <c r="AP3" s="69"/>
      <c r="AQ3" s="69"/>
      <c r="AR3" s="69"/>
      <c r="AS3" s="103"/>
      <c r="AT3" s="103"/>
      <c r="AU3" s="103"/>
      <c r="AV3" s="104"/>
      <c r="AW3" s="104"/>
      <c r="AX3" s="104"/>
      <c r="AY3" s="105"/>
      <c r="AZ3" s="105"/>
      <c r="BA3" s="106"/>
      <c r="BB3" s="106"/>
      <c r="BC3" s="106"/>
    </row>
    <row r="4" spans="1:55" s="58" customFormat="1" ht="105.75" customHeight="1">
      <c r="A4" s="96"/>
      <c r="B4" s="97"/>
      <c r="C4" s="97"/>
      <c r="D4" s="97"/>
      <c r="E4" s="97"/>
      <c r="F4" s="97"/>
      <c r="G4" s="98"/>
      <c r="H4" s="98"/>
      <c r="I4" s="98"/>
      <c r="J4" s="98"/>
      <c r="K4" s="98"/>
      <c r="L4" s="99"/>
      <c r="M4" s="99"/>
      <c r="N4" s="99"/>
      <c r="O4" s="100"/>
      <c r="P4" s="100"/>
      <c r="Q4" s="100"/>
      <c r="R4" s="100"/>
      <c r="S4" s="100"/>
      <c r="T4" s="100"/>
      <c r="U4" s="108"/>
      <c r="V4" s="108" t="s">
        <v>101</v>
      </c>
      <c r="W4" s="108" t="s">
        <v>102</v>
      </c>
      <c r="X4" s="108" t="s">
        <v>103</v>
      </c>
      <c r="Y4" s="108" t="s">
        <v>104</v>
      </c>
      <c r="Z4" s="108" t="s">
        <v>105</v>
      </c>
      <c r="AA4" s="108" t="s">
        <v>106</v>
      </c>
      <c r="AB4" s="109"/>
      <c r="AC4" s="109" t="s">
        <v>107</v>
      </c>
      <c r="AD4" s="109" t="s">
        <v>105</v>
      </c>
      <c r="AE4" s="111" t="s">
        <v>135</v>
      </c>
      <c r="AF4" s="111" t="s">
        <v>109</v>
      </c>
      <c r="AG4" s="111" t="s">
        <v>110</v>
      </c>
      <c r="AH4" s="111" t="s">
        <v>111</v>
      </c>
      <c r="AI4" s="111" t="s">
        <v>112</v>
      </c>
      <c r="AJ4" s="111" t="s">
        <v>113</v>
      </c>
      <c r="AK4" s="111" t="s">
        <v>114</v>
      </c>
      <c r="AL4" s="111" t="s">
        <v>115</v>
      </c>
      <c r="AM4" s="111" t="s">
        <v>116</v>
      </c>
      <c r="AN4" s="112" t="s">
        <v>117</v>
      </c>
      <c r="AO4" s="112" t="s">
        <v>54</v>
      </c>
      <c r="AP4" s="112" t="s">
        <v>118</v>
      </c>
      <c r="AQ4" s="112" t="s">
        <v>119</v>
      </c>
      <c r="AR4" s="112" t="s">
        <v>120</v>
      </c>
      <c r="AS4" s="113" t="s">
        <v>58</v>
      </c>
      <c r="AT4" s="113" t="s">
        <v>59</v>
      </c>
      <c r="AU4" s="113" t="s">
        <v>60</v>
      </c>
      <c r="AV4" s="114" t="s">
        <v>121</v>
      </c>
      <c r="AW4" s="115" t="s">
        <v>122</v>
      </c>
      <c r="AX4" s="115" t="s">
        <v>123</v>
      </c>
      <c r="AY4" s="116" t="s">
        <v>124</v>
      </c>
      <c r="AZ4" s="116" t="s">
        <v>125</v>
      </c>
      <c r="BA4" s="117" t="s">
        <v>66</v>
      </c>
      <c r="BB4" s="117" t="s">
        <v>67</v>
      </c>
      <c r="BC4" s="87" t="s">
        <v>68</v>
      </c>
    </row>
    <row r="5" spans="1:55" s="119" customFormat="1" ht="30" customHeight="1">
      <c r="A5" s="118">
        <v>1</v>
      </c>
      <c r="B5" s="118">
        <v>2</v>
      </c>
      <c r="C5" s="118">
        <v>3</v>
      </c>
      <c r="D5" s="118">
        <v>4</v>
      </c>
      <c r="E5" s="118">
        <v>3</v>
      </c>
      <c r="F5" s="118">
        <v>4</v>
      </c>
      <c r="G5" s="118">
        <v>5</v>
      </c>
      <c r="H5" s="118">
        <v>6</v>
      </c>
      <c r="I5" s="118">
        <v>7</v>
      </c>
      <c r="J5" s="118">
        <v>8</v>
      </c>
      <c r="K5" s="118">
        <v>9</v>
      </c>
      <c r="L5" s="118">
        <v>10</v>
      </c>
      <c r="M5" s="118">
        <v>11</v>
      </c>
      <c r="N5" s="118">
        <v>12</v>
      </c>
      <c r="O5" s="118">
        <v>13</v>
      </c>
      <c r="P5" s="118">
        <v>14</v>
      </c>
      <c r="Q5" s="118">
        <v>15</v>
      </c>
      <c r="R5" s="118">
        <v>16</v>
      </c>
      <c r="S5" s="118">
        <v>17</v>
      </c>
      <c r="T5" s="118">
        <v>18</v>
      </c>
      <c r="U5" s="118">
        <v>19</v>
      </c>
      <c r="V5" s="118">
        <v>20</v>
      </c>
      <c r="W5" s="118">
        <v>21</v>
      </c>
      <c r="X5" s="118">
        <v>22</v>
      </c>
      <c r="Y5" s="118">
        <v>23</v>
      </c>
      <c r="Z5" s="118">
        <v>24</v>
      </c>
      <c r="AA5" s="118">
        <v>25</v>
      </c>
      <c r="AB5" s="118">
        <v>26</v>
      </c>
      <c r="AC5" s="118">
        <v>27</v>
      </c>
      <c r="AD5" s="118">
        <v>28</v>
      </c>
      <c r="AE5" s="118">
        <v>29</v>
      </c>
      <c r="AF5" s="118">
        <v>30</v>
      </c>
      <c r="AG5" s="118">
        <v>31</v>
      </c>
      <c r="AH5" s="118">
        <v>32</v>
      </c>
      <c r="AI5" s="118">
        <v>33</v>
      </c>
      <c r="AJ5" s="118">
        <v>34</v>
      </c>
      <c r="AK5" s="118">
        <v>35</v>
      </c>
      <c r="AL5" s="118">
        <v>36</v>
      </c>
      <c r="AM5" s="118">
        <v>37</v>
      </c>
      <c r="AN5" s="118">
        <v>38</v>
      </c>
      <c r="AO5" s="118">
        <v>39</v>
      </c>
      <c r="AP5" s="118">
        <v>40</v>
      </c>
      <c r="AQ5" s="118">
        <v>41</v>
      </c>
      <c r="AR5" s="118">
        <v>42</v>
      </c>
      <c r="AS5" s="118">
        <v>43</v>
      </c>
      <c r="AT5" s="118">
        <v>44</v>
      </c>
      <c r="AU5" s="118">
        <v>45</v>
      </c>
      <c r="AV5" s="118">
        <v>46</v>
      </c>
      <c r="AW5" s="118">
        <v>47</v>
      </c>
      <c r="AX5" s="118">
        <v>48</v>
      </c>
      <c r="AY5" s="118">
        <v>49</v>
      </c>
      <c r="AZ5" s="118">
        <v>50</v>
      </c>
      <c r="BA5" s="118">
        <v>51</v>
      </c>
      <c r="BB5" s="118">
        <v>52</v>
      </c>
      <c r="BC5" s="118">
        <v>53</v>
      </c>
    </row>
    <row r="6" spans="1:55" s="127" customFormat="1" ht="48" customHeight="1">
      <c r="A6" s="120">
        <v>1</v>
      </c>
      <c r="B6" s="120"/>
      <c r="C6" s="120"/>
      <c r="D6" s="121" t="s">
        <v>70</v>
      </c>
      <c r="E6" s="121" t="s">
        <v>136</v>
      </c>
      <c r="F6" s="121"/>
      <c r="G6" s="122" t="s">
        <v>137</v>
      </c>
      <c r="H6" s="120" t="s">
        <v>138</v>
      </c>
      <c r="I6" s="120">
        <v>12800</v>
      </c>
      <c r="J6" s="120" t="s">
        <v>77</v>
      </c>
      <c r="K6" s="120"/>
      <c r="L6" s="120">
        <f>SUM(L7:L22)</f>
        <v>9463.748455</v>
      </c>
      <c r="M6" s="120">
        <f>SUM(M7:M22)</f>
        <v>8949.35611</v>
      </c>
      <c r="N6" s="120">
        <f>SUM(N7:N22)</f>
        <v>514.3923450000003</v>
      </c>
      <c r="O6" s="120"/>
      <c r="P6" s="120"/>
      <c r="Q6" s="120"/>
      <c r="R6" s="120"/>
      <c r="S6" s="120"/>
      <c r="T6" s="120"/>
      <c r="U6" s="123">
        <f aca="true" t="shared" si="0" ref="U6:U25">V6+W6+X6+Y6+Z6+AA6</f>
        <v>8949.355959999999</v>
      </c>
      <c r="V6" s="120">
        <f>SUM(V7:V22)</f>
        <v>5189.56439</v>
      </c>
      <c r="W6" s="120">
        <f>SUM(W7:W22)</f>
        <v>1139.17268</v>
      </c>
      <c r="X6" s="120">
        <f>SUM(X7:X22)</f>
        <v>2620.61889</v>
      </c>
      <c r="Y6" s="120">
        <f>SUM(Y7:Y22)</f>
        <v>0</v>
      </c>
      <c r="Z6" s="120">
        <f>SUM(Z7:Z22)</f>
        <v>0</v>
      </c>
      <c r="AA6" s="120">
        <f>SUM(AA7:AA22)</f>
        <v>0</v>
      </c>
      <c r="AB6" s="124">
        <f aca="true" t="shared" si="1" ref="AB6:AB9">AC6+AD6</f>
        <v>0</v>
      </c>
      <c r="AC6" s="120">
        <f>SUM(AC7:AC22)</f>
        <v>0</v>
      </c>
      <c r="AD6" s="120">
        <f>SUM(AD7:AD22)</f>
        <v>0</v>
      </c>
      <c r="AE6" s="120" t="s">
        <v>139</v>
      </c>
      <c r="AF6" s="120" t="s">
        <v>140</v>
      </c>
      <c r="AG6" s="120"/>
      <c r="AH6" s="120"/>
      <c r="AI6" s="125" t="e">
        <f aca="true" t="shared" si="2" ref="AI6:AI9">AG6/AH6</f>
        <v>#DIV/0!</v>
      </c>
      <c r="AJ6" s="120" t="s">
        <v>139</v>
      </c>
      <c r="AK6" s="120" t="s">
        <v>139</v>
      </c>
      <c r="AL6" s="120" t="s">
        <v>141</v>
      </c>
      <c r="AM6" s="126">
        <v>100</v>
      </c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</row>
    <row r="7" spans="1:55" ht="63" customHeight="1">
      <c r="A7" s="120"/>
      <c r="B7" s="120"/>
      <c r="C7" s="43"/>
      <c r="D7" s="121"/>
      <c r="E7" s="121"/>
      <c r="F7" s="121"/>
      <c r="G7" s="128" t="s">
        <v>142</v>
      </c>
      <c r="H7" s="43"/>
      <c r="I7" s="43"/>
      <c r="J7" s="43" t="s">
        <v>77</v>
      </c>
      <c r="K7" s="43" t="s">
        <v>139</v>
      </c>
      <c r="L7" s="129">
        <v>2734.89554</v>
      </c>
      <c r="M7" s="43">
        <v>2721.22106</v>
      </c>
      <c r="N7" s="43">
        <f aca="true" t="shared" si="3" ref="N7:N10">L7-M7</f>
        <v>13.67448000000013</v>
      </c>
      <c r="O7" s="130" t="s">
        <v>143</v>
      </c>
      <c r="P7" s="44">
        <v>43283</v>
      </c>
      <c r="Q7" s="43">
        <v>35</v>
      </c>
      <c r="R7" s="44">
        <v>43285</v>
      </c>
      <c r="S7" s="44">
        <v>43322</v>
      </c>
      <c r="T7" s="43"/>
      <c r="U7" s="45">
        <f t="shared" si="0"/>
        <v>2721.2210499999997</v>
      </c>
      <c r="V7" s="43">
        <v>2231.40127</v>
      </c>
      <c r="W7" s="43">
        <v>489.81978</v>
      </c>
      <c r="X7" s="43"/>
      <c r="Y7" s="43"/>
      <c r="Z7" s="43"/>
      <c r="AA7" s="43"/>
      <c r="AB7" s="46">
        <f t="shared" si="1"/>
        <v>0</v>
      </c>
      <c r="AC7" s="43"/>
      <c r="AD7" s="43"/>
      <c r="AE7" s="43"/>
      <c r="AF7" s="43"/>
      <c r="AG7" s="43"/>
      <c r="AH7" s="43"/>
      <c r="AI7" s="47" t="e">
        <f t="shared" si="2"/>
        <v>#DIV/0!</v>
      </c>
      <c r="AJ7" s="43"/>
      <c r="AK7" s="43"/>
      <c r="AL7" s="43"/>
      <c r="AM7" s="131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1:55" ht="47.25" customHeight="1">
      <c r="A8" s="120"/>
      <c r="B8" s="120"/>
      <c r="C8" s="43"/>
      <c r="D8" s="121"/>
      <c r="E8" s="121"/>
      <c r="F8" s="121"/>
      <c r="G8" s="128" t="s">
        <v>144</v>
      </c>
      <c r="H8" s="43"/>
      <c r="I8" s="43"/>
      <c r="J8" s="43" t="s">
        <v>77</v>
      </c>
      <c r="K8" s="43" t="s">
        <v>139</v>
      </c>
      <c r="L8" s="129">
        <v>949.518</v>
      </c>
      <c r="M8" s="43">
        <v>746.07394</v>
      </c>
      <c r="N8" s="43">
        <f t="shared" si="3"/>
        <v>203.44406000000004</v>
      </c>
      <c r="O8" s="130" t="s">
        <v>145</v>
      </c>
      <c r="P8" s="44">
        <v>43271</v>
      </c>
      <c r="Q8" s="43">
        <v>50</v>
      </c>
      <c r="R8" s="44">
        <v>43271</v>
      </c>
      <c r="S8" s="44">
        <v>43321</v>
      </c>
      <c r="T8" s="43"/>
      <c r="U8" s="45">
        <f t="shared" si="0"/>
        <v>746.0737999999999</v>
      </c>
      <c r="V8" s="43">
        <v>611.7805</v>
      </c>
      <c r="W8" s="43">
        <v>134.2933</v>
      </c>
      <c r="X8" s="43"/>
      <c r="Y8" s="43"/>
      <c r="Z8" s="43"/>
      <c r="AA8" s="43"/>
      <c r="AB8" s="46">
        <f t="shared" si="1"/>
        <v>0</v>
      </c>
      <c r="AC8" s="43"/>
      <c r="AD8" s="43"/>
      <c r="AE8" s="43"/>
      <c r="AF8" s="43"/>
      <c r="AG8" s="43"/>
      <c r="AH8" s="43"/>
      <c r="AI8" s="47" t="e">
        <f t="shared" si="2"/>
        <v>#DIV/0!</v>
      </c>
      <c r="AJ8" s="43"/>
      <c r="AK8" s="43"/>
      <c r="AL8" s="43"/>
      <c r="AM8" s="131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</row>
    <row r="9" spans="1:55" ht="46.5" customHeight="1">
      <c r="A9" s="120"/>
      <c r="B9" s="120"/>
      <c r="C9" s="43"/>
      <c r="D9" s="121"/>
      <c r="E9" s="121"/>
      <c r="F9" s="121"/>
      <c r="G9" s="128" t="s">
        <v>146</v>
      </c>
      <c r="H9" s="43"/>
      <c r="I9" s="43"/>
      <c r="J9" s="43" t="s">
        <v>77</v>
      </c>
      <c r="K9" s="43" t="s">
        <v>147</v>
      </c>
      <c r="L9" s="129">
        <v>1836.965</v>
      </c>
      <c r="M9" s="43">
        <v>1781.85602</v>
      </c>
      <c r="N9" s="43">
        <f t="shared" si="3"/>
        <v>55.108979999999974</v>
      </c>
      <c r="O9" s="43" t="s">
        <v>148</v>
      </c>
      <c r="P9" s="44">
        <v>43290</v>
      </c>
      <c r="Q9" s="43">
        <v>40</v>
      </c>
      <c r="R9" s="44">
        <v>43291</v>
      </c>
      <c r="S9" s="44">
        <v>43321</v>
      </c>
      <c r="T9" s="43"/>
      <c r="U9" s="45">
        <f t="shared" si="0"/>
        <v>1781.85602</v>
      </c>
      <c r="V9" s="43">
        <v>1461.12194</v>
      </c>
      <c r="W9" s="43">
        <v>320.73408</v>
      </c>
      <c r="X9" s="43"/>
      <c r="Y9" s="43"/>
      <c r="Z9" s="43"/>
      <c r="AA9" s="43"/>
      <c r="AB9" s="46">
        <f t="shared" si="1"/>
        <v>0</v>
      </c>
      <c r="AC9" s="43"/>
      <c r="AD9" s="43"/>
      <c r="AE9" s="43"/>
      <c r="AF9" s="43"/>
      <c r="AG9" s="43"/>
      <c r="AH9" s="43"/>
      <c r="AI9" s="47" t="e">
        <f t="shared" si="2"/>
        <v>#DIV/0!</v>
      </c>
      <c r="AJ9" s="43"/>
      <c r="AK9" s="43"/>
      <c r="AL9" s="43"/>
      <c r="AM9" s="131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</row>
    <row r="10" spans="1:55" ht="46.5" customHeight="1">
      <c r="A10" s="120"/>
      <c r="B10" s="120"/>
      <c r="C10" s="43"/>
      <c r="D10" s="121"/>
      <c r="E10" s="121"/>
      <c r="F10" s="121"/>
      <c r="G10" s="128" t="s">
        <v>149</v>
      </c>
      <c r="H10" s="43"/>
      <c r="I10" s="43"/>
      <c r="J10" s="43" t="s">
        <v>77</v>
      </c>
      <c r="K10" s="43" t="s">
        <v>139</v>
      </c>
      <c r="L10" s="129">
        <v>505.66666</v>
      </c>
      <c r="M10" s="43">
        <v>352.18837</v>
      </c>
      <c r="N10" s="43">
        <f t="shared" si="3"/>
        <v>153.47828999999996</v>
      </c>
      <c r="O10" s="43" t="s">
        <v>150</v>
      </c>
      <c r="P10" s="44">
        <v>43284</v>
      </c>
      <c r="Q10" s="43">
        <v>30</v>
      </c>
      <c r="R10" s="44">
        <v>43320</v>
      </c>
      <c r="S10" s="44">
        <v>43319</v>
      </c>
      <c r="T10" s="43"/>
      <c r="U10" s="45">
        <f t="shared" si="0"/>
        <v>352.18837</v>
      </c>
      <c r="V10" s="43">
        <v>288.79446</v>
      </c>
      <c r="W10" s="43">
        <v>63.39391</v>
      </c>
      <c r="X10" s="43"/>
      <c r="Y10" s="43"/>
      <c r="Z10" s="43"/>
      <c r="AA10" s="43"/>
      <c r="AB10" s="46"/>
      <c r="AC10" s="43"/>
      <c r="AD10" s="43"/>
      <c r="AE10" s="43"/>
      <c r="AF10" s="43"/>
      <c r="AG10" s="43"/>
      <c r="AH10" s="43"/>
      <c r="AI10" s="47"/>
      <c r="AJ10" s="43"/>
      <c r="AK10" s="43"/>
      <c r="AL10" s="43"/>
      <c r="AM10" s="131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</row>
    <row r="11" spans="1:55" ht="46.5" customHeight="1">
      <c r="A11" s="120"/>
      <c r="B11" s="120"/>
      <c r="C11" s="43"/>
      <c r="D11" s="121"/>
      <c r="E11" s="121"/>
      <c r="F11" s="121"/>
      <c r="G11" s="128" t="s">
        <v>151</v>
      </c>
      <c r="H11" s="43"/>
      <c r="I11" s="43"/>
      <c r="J11" s="43" t="s">
        <v>77</v>
      </c>
      <c r="K11" s="43" t="s">
        <v>139</v>
      </c>
      <c r="L11" s="129">
        <v>604.58315</v>
      </c>
      <c r="M11" s="43">
        <v>604.58315</v>
      </c>
      <c r="N11" s="43">
        <v>0</v>
      </c>
      <c r="O11" s="43" t="s">
        <v>152</v>
      </c>
      <c r="P11" s="44">
        <v>43313</v>
      </c>
      <c r="Q11" s="43">
        <v>30</v>
      </c>
      <c r="R11" s="44">
        <v>43313</v>
      </c>
      <c r="S11" s="44">
        <v>43343</v>
      </c>
      <c r="T11" s="43"/>
      <c r="U11" s="45">
        <f t="shared" si="0"/>
        <v>604.58315</v>
      </c>
      <c r="V11" s="43"/>
      <c r="W11" s="43"/>
      <c r="X11" s="43">
        <v>604.58315</v>
      </c>
      <c r="Y11" s="43"/>
      <c r="Z11" s="43"/>
      <c r="AA11" s="43"/>
      <c r="AB11" s="46"/>
      <c r="AC11" s="43"/>
      <c r="AD11" s="43"/>
      <c r="AE11" s="43"/>
      <c r="AF11" s="43"/>
      <c r="AG11" s="43"/>
      <c r="AH11" s="43"/>
      <c r="AI11" s="47"/>
      <c r="AJ11" s="43"/>
      <c r="AK11" s="43"/>
      <c r="AL11" s="43"/>
      <c r="AM11" s="131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</row>
    <row r="12" spans="1:55" ht="78" customHeight="1">
      <c r="A12" s="120"/>
      <c r="B12" s="120"/>
      <c r="C12" s="43"/>
      <c r="D12" s="121"/>
      <c r="E12"/>
      <c r="F12" s="121"/>
      <c r="G12" s="128" t="s">
        <v>153</v>
      </c>
      <c r="H12" s="43"/>
      <c r="I12" s="43"/>
      <c r="J12" s="43" t="s">
        <v>77</v>
      </c>
      <c r="K12" s="43" t="s">
        <v>139</v>
      </c>
      <c r="L12" s="129">
        <v>264</v>
      </c>
      <c r="M12" s="132">
        <v>253</v>
      </c>
      <c r="N12" s="132">
        <f aca="true" t="shared" si="4" ref="N12:N14">L12-M12</f>
        <v>11</v>
      </c>
      <c r="O12" s="133" t="s">
        <v>154</v>
      </c>
      <c r="P12" s="44">
        <v>43277</v>
      </c>
      <c r="Q12" s="132">
        <v>30</v>
      </c>
      <c r="R12" s="44">
        <v>43278</v>
      </c>
      <c r="S12" s="44">
        <v>43306</v>
      </c>
      <c r="T12" s="132"/>
      <c r="U12" s="179">
        <f t="shared" si="0"/>
        <v>253</v>
      </c>
      <c r="V12" s="43">
        <v>207.46</v>
      </c>
      <c r="W12" s="43">
        <v>45.54</v>
      </c>
      <c r="X12" s="43"/>
      <c r="Y12" s="43"/>
      <c r="Z12" s="43"/>
      <c r="AA12" s="43"/>
      <c r="AB12" s="46"/>
      <c r="AC12" s="43"/>
      <c r="AD12" s="43"/>
      <c r="AE12" s="43"/>
      <c r="AF12" s="43"/>
      <c r="AG12" s="43"/>
      <c r="AH12" s="43"/>
      <c r="AI12" s="47"/>
      <c r="AJ12" s="43"/>
      <c r="AK12" s="43"/>
      <c r="AL12" s="43"/>
      <c r="AM12" s="131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</row>
    <row r="13" spans="1:55" ht="46.5" customHeight="1">
      <c r="A13" s="120"/>
      <c r="B13" s="120"/>
      <c r="C13" s="43"/>
      <c r="D13" s="121"/>
      <c r="E13" s="121"/>
      <c r="F13" s="121"/>
      <c r="G13" s="128" t="s">
        <v>155</v>
      </c>
      <c r="H13" s="43"/>
      <c r="I13" s="43"/>
      <c r="J13" s="43" t="s">
        <v>77</v>
      </c>
      <c r="K13" s="43" t="s">
        <v>139</v>
      </c>
      <c r="L13" s="129">
        <v>137.083325</v>
      </c>
      <c r="M13" s="43">
        <v>136.39783</v>
      </c>
      <c r="N13" s="43">
        <f t="shared" si="4"/>
        <v>0.6854950000000031</v>
      </c>
      <c r="O13" s="130" t="s">
        <v>156</v>
      </c>
      <c r="P13" s="44">
        <v>43318</v>
      </c>
      <c r="Q13" s="43">
        <v>30</v>
      </c>
      <c r="R13" s="44">
        <v>43318</v>
      </c>
      <c r="S13" s="44">
        <v>43346</v>
      </c>
      <c r="T13" s="43"/>
      <c r="U13" s="45">
        <f t="shared" si="0"/>
        <v>136.39783</v>
      </c>
      <c r="V13" s="43">
        <v>111.84622</v>
      </c>
      <c r="W13" s="43">
        <v>24.55161</v>
      </c>
      <c r="X13" s="43"/>
      <c r="Y13" s="43"/>
      <c r="Z13" s="43"/>
      <c r="AA13" s="43"/>
      <c r="AB13" s="46"/>
      <c r="AC13" s="43"/>
      <c r="AD13" s="43"/>
      <c r="AE13" s="43"/>
      <c r="AF13" s="43"/>
      <c r="AG13" s="43"/>
      <c r="AH13" s="43"/>
      <c r="AI13" s="47"/>
      <c r="AJ13" s="43"/>
      <c r="AK13" s="43"/>
      <c r="AL13" s="43"/>
      <c r="AM13" s="131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</row>
    <row r="14" spans="1:55" ht="46.5" customHeight="1">
      <c r="A14" s="120"/>
      <c r="B14" s="120"/>
      <c r="C14" s="43"/>
      <c r="D14" s="121"/>
      <c r="E14" s="121"/>
      <c r="F14" s="121"/>
      <c r="G14" s="128" t="s">
        <v>157</v>
      </c>
      <c r="H14" s="43"/>
      <c r="I14" s="43"/>
      <c r="J14" s="43" t="s">
        <v>77</v>
      </c>
      <c r="K14" s="43" t="s">
        <v>139</v>
      </c>
      <c r="L14" s="129">
        <v>278.79996</v>
      </c>
      <c r="M14" s="43">
        <v>248.35</v>
      </c>
      <c r="N14" s="43">
        <f t="shared" si="4"/>
        <v>30.449960000000004</v>
      </c>
      <c r="O14" s="130" t="s">
        <v>154</v>
      </c>
      <c r="P14" s="44">
        <v>43319</v>
      </c>
      <c r="Q14" s="43">
        <v>35</v>
      </c>
      <c r="R14" s="44">
        <v>43319</v>
      </c>
      <c r="S14" s="44">
        <v>43353</v>
      </c>
      <c r="T14" s="43"/>
      <c r="U14" s="45">
        <f t="shared" si="0"/>
        <v>248.35</v>
      </c>
      <c r="V14" s="43"/>
      <c r="W14" s="43"/>
      <c r="X14" s="43">
        <v>248.35</v>
      </c>
      <c r="Y14" s="43"/>
      <c r="Z14" s="43"/>
      <c r="AA14" s="43"/>
      <c r="AB14" s="46"/>
      <c r="AC14" s="43"/>
      <c r="AD14" s="43"/>
      <c r="AE14" s="43"/>
      <c r="AF14" s="43"/>
      <c r="AG14" s="43"/>
      <c r="AH14" s="43"/>
      <c r="AI14" s="47"/>
      <c r="AJ14" s="43"/>
      <c r="AK14" s="43"/>
      <c r="AL14" s="43"/>
      <c r="AM14" s="131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1:55" ht="46.5" customHeight="1">
      <c r="A15" s="120"/>
      <c r="B15" s="43"/>
      <c r="C15" s="43"/>
      <c r="D15" s="121"/>
      <c r="E15" s="121"/>
      <c r="F15" s="121"/>
      <c r="G15" s="128" t="s">
        <v>158</v>
      </c>
      <c r="H15" s="43"/>
      <c r="I15" s="43"/>
      <c r="J15" s="43" t="s">
        <v>159</v>
      </c>
      <c r="K15" s="43" t="s">
        <v>139</v>
      </c>
      <c r="L15" s="129">
        <v>73.004</v>
      </c>
      <c r="M15" s="43">
        <v>73.004</v>
      </c>
      <c r="N15" s="43">
        <v>0</v>
      </c>
      <c r="O15" s="43" t="s">
        <v>160</v>
      </c>
      <c r="P15" s="44">
        <v>43264</v>
      </c>
      <c r="Q15" s="43">
        <v>10</v>
      </c>
      <c r="R15" s="44">
        <v>43284</v>
      </c>
      <c r="S15" s="44">
        <v>43294</v>
      </c>
      <c r="T15" s="43"/>
      <c r="U15" s="45">
        <f t="shared" si="0"/>
        <v>73.004</v>
      </c>
      <c r="V15" s="43"/>
      <c r="W15" s="43"/>
      <c r="X15" s="43">
        <v>73.004</v>
      </c>
      <c r="Y15" s="43"/>
      <c r="Z15" s="43"/>
      <c r="AA15" s="43"/>
      <c r="AB15" s="46"/>
      <c r="AC15" s="43"/>
      <c r="AD15" s="43"/>
      <c r="AE15" s="43"/>
      <c r="AF15" s="43"/>
      <c r="AG15" s="43"/>
      <c r="AH15" s="43"/>
      <c r="AI15" s="47"/>
      <c r="AJ15" s="43"/>
      <c r="AK15" s="43"/>
      <c r="AL15" s="43"/>
      <c r="AM15" s="131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1:55" ht="46.5" customHeight="1">
      <c r="A16" s="120"/>
      <c r="B16" s="43"/>
      <c r="C16" s="43"/>
      <c r="D16" s="121"/>
      <c r="E16" s="121"/>
      <c r="F16" s="121"/>
      <c r="G16" s="128" t="s">
        <v>161</v>
      </c>
      <c r="H16" s="43"/>
      <c r="I16" s="43"/>
      <c r="J16" s="43" t="s">
        <v>159</v>
      </c>
      <c r="K16" s="43" t="s">
        <v>60</v>
      </c>
      <c r="L16" s="129">
        <v>98</v>
      </c>
      <c r="M16" s="43">
        <v>98</v>
      </c>
      <c r="N16" s="43">
        <f aca="true" t="shared" si="5" ref="N16:N18">L16-M16</f>
        <v>0</v>
      </c>
      <c r="O16" s="43" t="s">
        <v>162</v>
      </c>
      <c r="P16" s="44">
        <v>43280</v>
      </c>
      <c r="Q16" s="43">
        <v>28</v>
      </c>
      <c r="R16" s="44">
        <v>43300</v>
      </c>
      <c r="S16" s="44">
        <v>43320</v>
      </c>
      <c r="T16" s="43"/>
      <c r="U16" s="45">
        <f t="shared" si="0"/>
        <v>98</v>
      </c>
      <c r="V16" s="43"/>
      <c r="W16" s="43"/>
      <c r="X16" s="132">
        <v>98</v>
      </c>
      <c r="Y16" s="43"/>
      <c r="Z16" s="43"/>
      <c r="AA16" s="43"/>
      <c r="AB16" s="46"/>
      <c r="AC16" s="43"/>
      <c r="AD16" s="43"/>
      <c r="AE16" s="43"/>
      <c r="AF16" s="43"/>
      <c r="AG16" s="43"/>
      <c r="AH16" s="43"/>
      <c r="AI16" s="47"/>
      <c r="AJ16" s="43"/>
      <c r="AK16" s="43"/>
      <c r="AL16" s="43"/>
      <c r="AM16" s="131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1:55" ht="56.25" customHeight="1">
      <c r="A17" s="120"/>
      <c r="B17" s="43"/>
      <c r="C17" s="43"/>
      <c r="D17" s="121"/>
      <c r="E17" s="121"/>
      <c r="F17" s="121"/>
      <c r="G17" s="128" t="s">
        <v>163</v>
      </c>
      <c r="H17" s="43"/>
      <c r="I17" s="43"/>
      <c r="J17" s="43" t="s">
        <v>159</v>
      </c>
      <c r="K17" s="43"/>
      <c r="L17" s="129">
        <v>9.2</v>
      </c>
      <c r="M17" s="43">
        <v>9.2</v>
      </c>
      <c r="N17" s="43">
        <f t="shared" si="5"/>
        <v>0</v>
      </c>
      <c r="O17" s="43" t="s">
        <v>164</v>
      </c>
      <c r="P17" s="44">
        <v>43257</v>
      </c>
      <c r="Q17" s="43">
        <v>1</v>
      </c>
      <c r="R17" s="44">
        <v>43257</v>
      </c>
      <c r="S17" s="44">
        <v>43257</v>
      </c>
      <c r="T17" s="43"/>
      <c r="U17" s="45">
        <f t="shared" si="0"/>
        <v>9.2</v>
      </c>
      <c r="V17" s="43"/>
      <c r="W17" s="43"/>
      <c r="X17" s="132">
        <v>9.2</v>
      </c>
      <c r="Y17" s="43"/>
      <c r="Z17" s="43"/>
      <c r="AA17" s="43"/>
      <c r="AB17" s="46"/>
      <c r="AC17" s="43"/>
      <c r="AD17" s="43"/>
      <c r="AE17" s="43"/>
      <c r="AF17" s="43"/>
      <c r="AG17" s="43"/>
      <c r="AH17" s="43"/>
      <c r="AI17" s="47"/>
      <c r="AJ17" s="43"/>
      <c r="AK17" s="43"/>
      <c r="AL17" s="43"/>
      <c r="AM17" s="131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1:55" ht="46.5" customHeight="1">
      <c r="A18" s="120"/>
      <c r="B18" s="43"/>
      <c r="C18" s="43"/>
      <c r="D18" s="121"/>
      <c r="E18" s="121"/>
      <c r="F18" s="121"/>
      <c r="G18" s="128" t="s">
        <v>165</v>
      </c>
      <c r="H18" s="43"/>
      <c r="I18" s="43"/>
      <c r="J18" s="43" t="s">
        <v>159</v>
      </c>
      <c r="K18" s="43"/>
      <c r="L18" s="129">
        <v>18.8</v>
      </c>
      <c r="M18" s="43">
        <v>18.8</v>
      </c>
      <c r="N18" s="43">
        <f t="shared" si="5"/>
        <v>0</v>
      </c>
      <c r="O18" s="43" t="s">
        <v>164</v>
      </c>
      <c r="P18" s="44">
        <v>43257</v>
      </c>
      <c r="Q18" s="43">
        <v>1</v>
      </c>
      <c r="R18" s="44">
        <v>43257</v>
      </c>
      <c r="S18" s="44">
        <v>43257</v>
      </c>
      <c r="T18" s="43"/>
      <c r="U18" s="45">
        <f t="shared" si="0"/>
        <v>18.8</v>
      </c>
      <c r="V18" s="43"/>
      <c r="W18" s="43"/>
      <c r="X18" s="132">
        <v>18.8</v>
      </c>
      <c r="Y18" s="43"/>
      <c r="Z18" s="43"/>
      <c r="AA18" s="43"/>
      <c r="AB18" s="46"/>
      <c r="AC18" s="43"/>
      <c r="AD18" s="43"/>
      <c r="AE18" s="43"/>
      <c r="AF18" s="43"/>
      <c r="AG18" s="43"/>
      <c r="AH18" s="43"/>
      <c r="AI18" s="47"/>
      <c r="AJ18" s="43"/>
      <c r="AK18" s="43"/>
      <c r="AL18" s="43"/>
      <c r="AM18" s="131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</row>
    <row r="19" spans="1:55" ht="46.5" customHeight="1">
      <c r="A19" s="120"/>
      <c r="B19" s="43"/>
      <c r="C19" s="43"/>
      <c r="D19" s="121"/>
      <c r="E19" s="121"/>
      <c r="F19" s="121"/>
      <c r="G19" s="128" t="s">
        <v>166</v>
      </c>
      <c r="H19" s="43"/>
      <c r="I19" s="43"/>
      <c r="J19" s="43" t="s">
        <v>159</v>
      </c>
      <c r="K19" s="43"/>
      <c r="L19" s="129">
        <v>85</v>
      </c>
      <c r="M19" s="43">
        <v>85</v>
      </c>
      <c r="N19" s="43">
        <v>0</v>
      </c>
      <c r="O19" s="43" t="s">
        <v>167</v>
      </c>
      <c r="P19" s="44">
        <v>43439</v>
      </c>
      <c r="Q19" s="43">
        <v>1</v>
      </c>
      <c r="R19" s="44">
        <v>43439</v>
      </c>
      <c r="S19" s="44">
        <v>408707</v>
      </c>
      <c r="T19" s="43"/>
      <c r="U19" s="45">
        <f t="shared" si="0"/>
        <v>85</v>
      </c>
      <c r="V19" s="43">
        <v>69.7</v>
      </c>
      <c r="W19" s="43">
        <v>15.3</v>
      </c>
      <c r="X19" s="132"/>
      <c r="Y19" s="43"/>
      <c r="Z19" s="43"/>
      <c r="AA19" s="43"/>
      <c r="AB19" s="46"/>
      <c r="AC19" s="43"/>
      <c r="AD19" s="43"/>
      <c r="AE19" s="43"/>
      <c r="AF19" s="43"/>
      <c r="AG19" s="43"/>
      <c r="AH19" s="43"/>
      <c r="AI19" s="47"/>
      <c r="AJ19" s="43"/>
      <c r="AK19" s="43"/>
      <c r="AL19" s="43"/>
      <c r="AM19" s="131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</row>
    <row r="20" spans="1:55" ht="46.5" customHeight="1">
      <c r="A20" s="120"/>
      <c r="B20" s="43"/>
      <c r="C20" s="43"/>
      <c r="D20" s="121"/>
      <c r="E20" s="121"/>
      <c r="F20" s="121"/>
      <c r="G20" s="128" t="s">
        <v>168</v>
      </c>
      <c r="H20" s="43"/>
      <c r="I20" s="43"/>
      <c r="J20" s="43" t="s">
        <v>159</v>
      </c>
      <c r="K20" s="43"/>
      <c r="L20" s="129">
        <v>17.16</v>
      </c>
      <c r="M20" s="43">
        <v>17.16</v>
      </c>
      <c r="N20" s="43">
        <f aca="true" t="shared" si="6" ref="N20:N21">L20-M20</f>
        <v>0</v>
      </c>
      <c r="O20" s="43" t="s">
        <v>169</v>
      </c>
      <c r="P20" s="44">
        <v>43285</v>
      </c>
      <c r="Q20" s="43">
        <v>15</v>
      </c>
      <c r="R20" s="44">
        <v>43297</v>
      </c>
      <c r="S20" s="44">
        <v>43313</v>
      </c>
      <c r="T20" s="43"/>
      <c r="U20" s="45">
        <f t="shared" si="0"/>
        <v>17.16</v>
      </c>
      <c r="V20" s="43"/>
      <c r="W20" s="43"/>
      <c r="X20" s="132">
        <v>17.16</v>
      </c>
      <c r="Y20" s="43"/>
      <c r="Z20" s="43"/>
      <c r="AA20" s="43"/>
      <c r="AB20" s="46"/>
      <c r="AC20" s="43"/>
      <c r="AD20" s="43"/>
      <c r="AE20" s="43"/>
      <c r="AF20" s="43"/>
      <c r="AG20" s="43"/>
      <c r="AH20" s="43"/>
      <c r="AI20" s="47"/>
      <c r="AJ20" s="43"/>
      <c r="AK20" s="43"/>
      <c r="AL20" s="43"/>
      <c r="AM20" s="131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1:55" ht="46.5" customHeight="1">
      <c r="A21" s="120"/>
      <c r="B21" s="43"/>
      <c r="C21" s="43"/>
      <c r="D21" s="121"/>
      <c r="E21" s="121"/>
      <c r="F21" s="121"/>
      <c r="G21" s="128" t="s">
        <v>170</v>
      </c>
      <c r="H21" s="43"/>
      <c r="I21" s="43"/>
      <c r="J21" s="43" t="s">
        <v>159</v>
      </c>
      <c r="K21" s="43" t="s">
        <v>60</v>
      </c>
      <c r="L21" s="129">
        <v>1598.07282</v>
      </c>
      <c r="M21" s="136">
        <v>1551.52174</v>
      </c>
      <c r="N21" s="43">
        <f t="shared" si="6"/>
        <v>46.551080000000184</v>
      </c>
      <c r="O21" s="43" t="s">
        <v>171</v>
      </c>
      <c r="P21" s="44">
        <v>43364</v>
      </c>
      <c r="Q21" s="43">
        <v>40</v>
      </c>
      <c r="R21" s="44">
        <v>43364</v>
      </c>
      <c r="S21" s="44">
        <v>43403</v>
      </c>
      <c r="T21" s="43"/>
      <c r="U21" s="45">
        <f t="shared" si="0"/>
        <v>1551.52174</v>
      </c>
      <c r="V21" s="43"/>
      <c r="W21" s="43"/>
      <c r="X21" s="136">
        <v>1551.52174</v>
      </c>
      <c r="Y21" s="43"/>
      <c r="Z21" s="43"/>
      <c r="AA21" s="43"/>
      <c r="AB21" s="46"/>
      <c r="AC21" s="43"/>
      <c r="AD21" s="43"/>
      <c r="AE21" s="43"/>
      <c r="AF21" s="43"/>
      <c r="AG21" s="43"/>
      <c r="AH21" s="43"/>
      <c r="AI21" s="47"/>
      <c r="AJ21" s="43"/>
      <c r="AK21" s="43"/>
      <c r="AL21" s="43"/>
      <c r="AM21" s="131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</row>
    <row r="22" spans="1:55" s="137" customFormat="1" ht="46.5" customHeight="1">
      <c r="A22" s="120"/>
      <c r="B22" s="43"/>
      <c r="C22" s="43"/>
      <c r="D22" s="121"/>
      <c r="E22" s="121"/>
      <c r="F22" s="121"/>
      <c r="G22" s="128" t="s">
        <v>238</v>
      </c>
      <c r="H22" s="43"/>
      <c r="I22" s="43"/>
      <c r="J22" s="43" t="s">
        <v>159</v>
      </c>
      <c r="K22" s="43" t="s">
        <v>60</v>
      </c>
      <c r="L22" s="129">
        <v>253</v>
      </c>
      <c r="M22" s="43">
        <v>253</v>
      </c>
      <c r="N22" s="43"/>
      <c r="O22" s="43" t="s">
        <v>213</v>
      </c>
      <c r="P22" s="44">
        <v>43277</v>
      </c>
      <c r="Q22" s="43" t="s">
        <v>235</v>
      </c>
      <c r="R22" s="44">
        <v>43277</v>
      </c>
      <c r="S22" s="44">
        <v>43307</v>
      </c>
      <c r="T22" s="43"/>
      <c r="U22" s="43">
        <f t="shared" si="0"/>
        <v>253</v>
      </c>
      <c r="V22" s="43">
        <v>207.46</v>
      </c>
      <c r="W22" s="43">
        <v>45.54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1:55" s="127" customFormat="1" ht="46.5" customHeight="1">
      <c r="A23" s="120">
        <v>2</v>
      </c>
      <c r="B23" s="120"/>
      <c r="C23" s="120"/>
      <c r="D23" s="121" t="s">
        <v>70</v>
      </c>
      <c r="E23" s="121"/>
      <c r="F23" s="121"/>
      <c r="G23" s="138" t="s">
        <v>172</v>
      </c>
      <c r="H23" s="120" t="s">
        <v>173</v>
      </c>
      <c r="I23" s="120">
        <v>3900</v>
      </c>
      <c r="J23" s="120" t="s">
        <v>159</v>
      </c>
      <c r="K23" s="120" t="s">
        <v>139</v>
      </c>
      <c r="L23" s="139">
        <f>L24+L25</f>
        <v>1870.16666</v>
      </c>
      <c r="M23" s="139">
        <f>M24+M25</f>
        <v>1757.95667</v>
      </c>
      <c r="N23" s="139">
        <f>N24+N42</f>
        <v>0</v>
      </c>
      <c r="O23" s="120"/>
      <c r="P23" s="120"/>
      <c r="Q23" s="120"/>
      <c r="R23" s="120"/>
      <c r="S23" s="120"/>
      <c r="T23" s="120"/>
      <c r="U23" s="123">
        <f t="shared" si="0"/>
        <v>1757.9565</v>
      </c>
      <c r="V23" s="120">
        <f>V24+V25</f>
        <v>1441.5244</v>
      </c>
      <c r="W23" s="120">
        <f>W24+W25</f>
        <v>316.4321</v>
      </c>
      <c r="X23" s="120">
        <f>X24+X25</f>
        <v>0</v>
      </c>
      <c r="Y23" s="120">
        <f>Y24+Y25</f>
        <v>0</v>
      </c>
      <c r="Z23" s="120"/>
      <c r="AA23" s="120"/>
      <c r="AB23" s="124"/>
      <c r="AC23" s="120"/>
      <c r="AD23" s="120"/>
      <c r="AE23" s="120"/>
      <c r="AF23" s="120"/>
      <c r="AG23" s="120"/>
      <c r="AH23" s="120"/>
      <c r="AI23" s="125"/>
      <c r="AJ23" s="120"/>
      <c r="AK23" s="120"/>
      <c r="AL23" s="120"/>
      <c r="AM23" s="126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</row>
    <row r="24" spans="1:55" ht="46.5" customHeight="1">
      <c r="A24" s="120"/>
      <c r="B24" s="120"/>
      <c r="C24" s="43"/>
      <c r="D24" s="121"/>
      <c r="E24" s="121"/>
      <c r="F24" s="121"/>
      <c r="G24" s="128"/>
      <c r="H24" s="43"/>
      <c r="I24" s="43"/>
      <c r="J24" s="43"/>
      <c r="K24" s="43"/>
      <c r="L24" s="129"/>
      <c r="M24" s="43"/>
      <c r="N24" s="43"/>
      <c r="O24" s="43"/>
      <c r="P24" s="44"/>
      <c r="Q24" s="43"/>
      <c r="R24" s="43"/>
      <c r="S24" s="44"/>
      <c r="T24" s="43"/>
      <c r="U24" s="45">
        <f t="shared" si="0"/>
        <v>0</v>
      </c>
      <c r="V24" s="43"/>
      <c r="W24" s="43"/>
      <c r="X24" s="43"/>
      <c r="Y24" s="43"/>
      <c r="Z24" s="43"/>
      <c r="AA24" s="43"/>
      <c r="AB24" s="46"/>
      <c r="AC24" s="43"/>
      <c r="AD24" s="43"/>
      <c r="AE24" s="43"/>
      <c r="AF24" s="43"/>
      <c r="AG24" s="43"/>
      <c r="AH24" s="43"/>
      <c r="AI24" s="47"/>
      <c r="AJ24" s="43"/>
      <c r="AK24" s="43"/>
      <c r="AL24" s="43"/>
      <c r="AM24" s="131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</row>
    <row r="25" spans="1:55" ht="46.5" customHeight="1">
      <c r="A25" s="120"/>
      <c r="B25" s="120"/>
      <c r="C25" s="43"/>
      <c r="D25" s="121"/>
      <c r="E25" s="121"/>
      <c r="F25" s="121"/>
      <c r="G25" s="128" t="s">
        <v>174</v>
      </c>
      <c r="H25" s="43"/>
      <c r="I25" s="43"/>
      <c r="J25" s="120" t="s">
        <v>77</v>
      </c>
      <c r="K25" s="43"/>
      <c r="L25" s="129">
        <v>1870.16666</v>
      </c>
      <c r="M25" s="43">
        <v>1757.95667</v>
      </c>
      <c r="N25" s="43">
        <f>L25-M25</f>
        <v>112.20999000000006</v>
      </c>
      <c r="O25" s="43" t="s">
        <v>175</v>
      </c>
      <c r="P25" s="44">
        <v>43312</v>
      </c>
      <c r="Q25" s="43">
        <v>35</v>
      </c>
      <c r="R25" s="44">
        <v>43312</v>
      </c>
      <c r="S25" s="44">
        <v>43347</v>
      </c>
      <c r="T25" s="43"/>
      <c r="U25" s="45">
        <f t="shared" si="0"/>
        <v>1757.9565</v>
      </c>
      <c r="V25" s="43">
        <v>1441.5244</v>
      </c>
      <c r="W25" s="43">
        <v>316.4321</v>
      </c>
      <c r="X25" s="43"/>
      <c r="Y25" s="43"/>
      <c r="Z25" s="43"/>
      <c r="AA25" s="43"/>
      <c r="AB25" s="46"/>
      <c r="AC25" s="43"/>
      <c r="AD25" s="43"/>
      <c r="AE25" s="43"/>
      <c r="AF25" s="43"/>
      <c r="AG25" s="43"/>
      <c r="AH25" s="43"/>
      <c r="AI25" s="47"/>
      <c r="AJ25" s="43"/>
      <c r="AK25" s="43"/>
      <c r="AL25" s="43"/>
      <c r="AM25" s="131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</row>
    <row r="26" spans="1:55" s="127" customFormat="1" ht="46.5" customHeight="1">
      <c r="A26" s="120">
        <v>3</v>
      </c>
      <c r="B26" s="120"/>
      <c r="C26" s="120"/>
      <c r="D26" s="121" t="s">
        <v>70</v>
      </c>
      <c r="E26" s="121"/>
      <c r="F26" s="121"/>
      <c r="G26" s="171" t="s">
        <v>176</v>
      </c>
      <c r="H26" s="120" t="s">
        <v>177</v>
      </c>
      <c r="I26" s="120">
        <v>23100</v>
      </c>
      <c r="J26" s="120" t="s">
        <v>77</v>
      </c>
      <c r="K26" s="120" t="s">
        <v>139</v>
      </c>
      <c r="L26" s="139">
        <f>SUM(L27:L32)</f>
        <v>7217.48805</v>
      </c>
      <c r="M26" s="139">
        <f>SUM(M27:M32)</f>
        <v>5915.13379</v>
      </c>
      <c r="N26" s="139">
        <f>SUM(N27:N32)</f>
        <v>1302.3542599999996</v>
      </c>
      <c r="O26" s="120"/>
      <c r="P26" s="120"/>
      <c r="Q26" s="120"/>
      <c r="R26" s="120"/>
      <c r="S26" s="120"/>
      <c r="T26" s="120"/>
      <c r="U26" s="120">
        <f>SUM(U27:U35)</f>
        <v>5293.76384</v>
      </c>
      <c r="V26" s="120">
        <f>SUM(V27:V35)</f>
        <v>1998.35446</v>
      </c>
      <c r="W26" s="120">
        <f>SUM(W27:W35)</f>
        <v>438.66304</v>
      </c>
      <c r="X26" s="120">
        <f>SUM(X27:X35)</f>
        <v>2856.74634</v>
      </c>
      <c r="Y26" s="120">
        <f>SUM(Y27:Y35)</f>
        <v>1800</v>
      </c>
      <c r="Z26" s="120"/>
      <c r="AA26" s="120"/>
      <c r="AB26" s="124"/>
      <c r="AC26" s="120"/>
      <c r="AD26" s="120"/>
      <c r="AE26" s="120"/>
      <c r="AF26" s="120"/>
      <c r="AG26" s="120"/>
      <c r="AH26" s="120"/>
      <c r="AI26" s="125"/>
      <c r="AJ26" s="120"/>
      <c r="AK26" s="120"/>
      <c r="AL26" s="120"/>
      <c r="AM26" s="126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</row>
    <row r="27" spans="1:55" ht="46.5" customHeight="1">
      <c r="A27" s="120"/>
      <c r="B27" s="120"/>
      <c r="C27" s="43"/>
      <c r="D27" s="121"/>
      <c r="E27" s="121"/>
      <c r="F27" s="121"/>
      <c r="G27" s="145" t="s">
        <v>178</v>
      </c>
      <c r="H27" s="43"/>
      <c r="I27" s="43"/>
      <c r="J27" s="43" t="s">
        <v>77</v>
      </c>
      <c r="K27" s="43" t="s">
        <v>139</v>
      </c>
      <c r="L27" s="129">
        <v>2296.586</v>
      </c>
      <c r="M27" s="43">
        <v>2250.65428</v>
      </c>
      <c r="N27" s="43">
        <f>L27-M27</f>
        <v>45.931719999999586</v>
      </c>
      <c r="O27" s="43" t="s">
        <v>73</v>
      </c>
      <c r="P27" s="44">
        <v>43271</v>
      </c>
      <c r="Q27" s="43">
        <v>30</v>
      </c>
      <c r="R27" s="44">
        <v>43272</v>
      </c>
      <c r="S27" s="44">
        <v>43301</v>
      </c>
      <c r="T27" s="43"/>
      <c r="U27" s="45">
        <f aca="true" t="shared" si="7" ref="U27:U29">V27+W27+X27+Y27+Z27+AA27</f>
        <v>2250.6542</v>
      </c>
      <c r="V27" s="43">
        <v>1845.5365</v>
      </c>
      <c r="W27" s="43">
        <v>405.1177</v>
      </c>
      <c r="X27" s="43"/>
      <c r="Y27" s="43"/>
      <c r="Z27" s="43"/>
      <c r="AA27" s="43"/>
      <c r="AB27" s="46"/>
      <c r="AC27" s="43"/>
      <c r="AD27" s="43"/>
      <c r="AE27" s="43"/>
      <c r="AF27" s="43"/>
      <c r="AG27" s="43"/>
      <c r="AH27" s="43"/>
      <c r="AI27" s="47"/>
      <c r="AJ27" s="43"/>
      <c r="AK27" s="43"/>
      <c r="AL27" s="43"/>
      <c r="AM27" s="131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</row>
    <row r="28" spans="1:55" ht="46.5" customHeight="1">
      <c r="A28" s="120"/>
      <c r="B28" s="120"/>
      <c r="C28" s="43"/>
      <c r="D28" s="121"/>
      <c r="E28" s="121"/>
      <c r="F28" s="121"/>
      <c r="G28" s="145" t="s">
        <v>239</v>
      </c>
      <c r="H28" s="43"/>
      <c r="I28" s="43"/>
      <c r="J28" s="43" t="s">
        <v>159</v>
      </c>
      <c r="K28" s="43" t="s">
        <v>139</v>
      </c>
      <c r="L28" s="129">
        <v>39.45342</v>
      </c>
      <c r="M28" s="43">
        <v>39.45342</v>
      </c>
      <c r="N28" s="43">
        <v>0</v>
      </c>
      <c r="O28" s="43" t="s">
        <v>180</v>
      </c>
      <c r="P28" s="44">
        <v>43452</v>
      </c>
      <c r="Q28" s="43">
        <v>5</v>
      </c>
      <c r="R28" s="44">
        <v>43452</v>
      </c>
      <c r="S28" s="44">
        <v>43465</v>
      </c>
      <c r="T28" s="43"/>
      <c r="U28" s="134">
        <f t="shared" si="7"/>
        <v>39.453399999999995</v>
      </c>
      <c r="V28" s="43">
        <v>32.3518</v>
      </c>
      <c r="W28" s="43">
        <v>7.1016</v>
      </c>
      <c r="X28" s="43"/>
      <c r="Y28" s="43"/>
      <c r="Z28" s="43"/>
      <c r="AA28" s="43"/>
      <c r="AB28" s="46"/>
      <c r="AC28" s="43"/>
      <c r="AD28" s="43"/>
      <c r="AE28" s="43"/>
      <c r="AF28" s="43"/>
      <c r="AG28" s="43"/>
      <c r="AH28" s="43"/>
      <c r="AI28" s="47"/>
      <c r="AJ28" s="43"/>
      <c r="AK28" s="43"/>
      <c r="AL28" s="43"/>
      <c r="AM28" s="131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</row>
    <row r="29" spans="1:55" s="152" customFormat="1" ht="46.5" customHeight="1">
      <c r="A29" s="120"/>
      <c r="B29" s="120"/>
      <c r="C29" s="146"/>
      <c r="D29" s="121"/>
      <c r="E29" s="121"/>
      <c r="F29" s="121"/>
      <c r="G29" s="145" t="s">
        <v>181</v>
      </c>
      <c r="H29" s="146"/>
      <c r="I29" s="146"/>
      <c r="J29" s="146" t="s">
        <v>77</v>
      </c>
      <c r="K29" s="146" t="s">
        <v>139</v>
      </c>
      <c r="L29" s="129">
        <v>3712.94198</v>
      </c>
      <c r="M29" s="146">
        <v>2615.64678</v>
      </c>
      <c r="N29" s="146">
        <f>L29-M29</f>
        <v>1097.2952</v>
      </c>
      <c r="O29" s="146" t="s">
        <v>148</v>
      </c>
      <c r="P29" s="147">
        <v>43334</v>
      </c>
      <c r="Q29" s="146">
        <v>40</v>
      </c>
      <c r="R29" s="147">
        <v>43334</v>
      </c>
      <c r="S29" s="147">
        <v>43373</v>
      </c>
      <c r="T29" s="146"/>
      <c r="U29" s="148">
        <f t="shared" si="7"/>
        <v>2615.64678</v>
      </c>
      <c r="V29" s="146"/>
      <c r="W29" s="146"/>
      <c r="X29" s="146">
        <v>2615.64678</v>
      </c>
      <c r="Y29" s="146"/>
      <c r="Z29" s="146"/>
      <c r="AA29" s="146"/>
      <c r="AB29" s="149"/>
      <c r="AC29" s="146"/>
      <c r="AD29" s="146"/>
      <c r="AE29" s="146"/>
      <c r="AF29" s="146"/>
      <c r="AG29" s="146"/>
      <c r="AH29" s="146"/>
      <c r="AI29" s="150"/>
      <c r="AJ29" s="146"/>
      <c r="AK29" s="146"/>
      <c r="AL29" s="146"/>
      <c r="AM29" s="151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</row>
    <row r="30" spans="1:55" s="137" customFormat="1" ht="46.5" customHeight="1">
      <c r="A30" s="120"/>
      <c r="B30" s="120"/>
      <c r="C30" s="43"/>
      <c r="D30" s="121"/>
      <c r="E30" s="121"/>
      <c r="F30" s="121"/>
      <c r="G30" s="145" t="s">
        <v>182</v>
      </c>
      <c r="H30" s="43"/>
      <c r="I30" s="43"/>
      <c r="J30" s="43" t="s">
        <v>159</v>
      </c>
      <c r="K30" s="43" t="s">
        <v>139</v>
      </c>
      <c r="L30" s="129"/>
      <c r="M30" s="43"/>
      <c r="N30" s="43"/>
      <c r="O30" s="43" t="s">
        <v>183</v>
      </c>
      <c r="P30" s="43" t="s">
        <v>184</v>
      </c>
      <c r="Q30" s="43"/>
      <c r="R30" s="44">
        <v>43235</v>
      </c>
      <c r="S30" s="44">
        <v>43235</v>
      </c>
      <c r="T30" s="43"/>
      <c r="U30" s="43"/>
      <c r="V30" s="43"/>
      <c r="W30" s="43"/>
      <c r="X30" s="43"/>
      <c r="Y30" s="43">
        <v>1800</v>
      </c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</row>
    <row r="31" spans="1:55" s="161" customFormat="1" ht="85.5" customHeight="1">
      <c r="A31" s="120"/>
      <c r="B31" s="153"/>
      <c r="C31" s="153"/>
      <c r="D31" s="121"/>
      <c r="E31" s="154"/>
      <c r="F31" s="154"/>
      <c r="G31" s="155" t="s">
        <v>185</v>
      </c>
      <c r="H31" s="153"/>
      <c r="I31" s="153"/>
      <c r="J31" s="153" t="s">
        <v>159</v>
      </c>
      <c r="K31" s="153" t="s">
        <v>139</v>
      </c>
      <c r="L31" s="156">
        <v>1026.62832</v>
      </c>
      <c r="M31" s="180">
        <v>867.50098</v>
      </c>
      <c r="N31" s="158">
        <f>L31-M31</f>
        <v>159.12734</v>
      </c>
      <c r="O31" s="153" t="s">
        <v>186</v>
      </c>
      <c r="P31" s="159">
        <v>43423</v>
      </c>
      <c r="Q31" s="153">
        <v>40</v>
      </c>
      <c r="R31" s="160">
        <v>43423</v>
      </c>
      <c r="S31" s="160">
        <v>43462</v>
      </c>
      <c r="T31" s="153"/>
      <c r="U31" s="153">
        <f aca="true" t="shared" si="8" ref="U31:U37">V31+W31+X31+Y31+Z31+AA31</f>
        <v>0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</row>
    <row r="32" spans="1:55" ht="46.5" customHeight="1">
      <c r="A32" s="120"/>
      <c r="B32" s="43"/>
      <c r="C32" s="43"/>
      <c r="D32" s="121"/>
      <c r="E32" s="121"/>
      <c r="F32" s="121"/>
      <c r="G32" s="145" t="s">
        <v>187</v>
      </c>
      <c r="H32" s="43"/>
      <c r="I32" s="43"/>
      <c r="J32" s="146" t="s">
        <v>77</v>
      </c>
      <c r="K32" s="43"/>
      <c r="L32" s="43">
        <v>141.87833</v>
      </c>
      <c r="M32" s="43">
        <v>141.87833</v>
      </c>
      <c r="N32" s="120"/>
      <c r="O32" s="43" t="s">
        <v>188</v>
      </c>
      <c r="P32" s="44">
        <v>43376</v>
      </c>
      <c r="Q32" s="43">
        <v>35</v>
      </c>
      <c r="R32" s="44">
        <v>43410</v>
      </c>
      <c r="S32" s="43"/>
      <c r="T32" s="43"/>
      <c r="U32" s="45">
        <f t="shared" si="8"/>
        <v>141.87833</v>
      </c>
      <c r="V32" s="43"/>
      <c r="W32" s="43"/>
      <c r="X32" s="43">
        <v>141.87833</v>
      </c>
      <c r="Y32" s="43"/>
      <c r="Z32" s="43"/>
      <c r="AA32" s="43"/>
      <c r="AB32" s="46"/>
      <c r="AC32" s="43"/>
      <c r="AD32" s="43"/>
      <c r="AE32" s="43"/>
      <c r="AF32" s="43"/>
      <c r="AG32" s="43"/>
      <c r="AH32" s="43"/>
      <c r="AI32" s="47"/>
      <c r="AJ32" s="43"/>
      <c r="AK32" s="43"/>
      <c r="AL32" s="43"/>
      <c r="AM32" s="131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</row>
    <row r="33" spans="1:55" ht="46.5" customHeight="1">
      <c r="A33" s="120"/>
      <c r="B33" s="43"/>
      <c r="C33" s="43"/>
      <c r="D33" s="121"/>
      <c r="E33" s="121"/>
      <c r="F33" s="121"/>
      <c r="G33" s="145" t="s">
        <v>189</v>
      </c>
      <c r="H33" s="43"/>
      <c r="I33" s="43"/>
      <c r="J33" s="43" t="s">
        <v>159</v>
      </c>
      <c r="K33" s="43"/>
      <c r="L33" s="43">
        <v>99.228</v>
      </c>
      <c r="M33" s="43">
        <v>99.228</v>
      </c>
      <c r="N33" s="120"/>
      <c r="O33" s="43" t="s">
        <v>190</v>
      </c>
      <c r="P33" s="44" t="s">
        <v>191</v>
      </c>
      <c r="Q33" s="43">
        <v>5</v>
      </c>
      <c r="R33" s="44">
        <v>43423</v>
      </c>
      <c r="S33" s="44">
        <v>43462</v>
      </c>
      <c r="T33" s="43"/>
      <c r="U33" s="45">
        <f t="shared" si="8"/>
        <v>99.22800000000001</v>
      </c>
      <c r="V33" s="43">
        <v>81.36696</v>
      </c>
      <c r="W33" s="43">
        <v>17.86104</v>
      </c>
      <c r="X33" s="43"/>
      <c r="Y33" s="43"/>
      <c r="Z33" s="43"/>
      <c r="AA33" s="43"/>
      <c r="AB33" s="46"/>
      <c r="AC33" s="43"/>
      <c r="AD33" s="43"/>
      <c r="AE33" s="43"/>
      <c r="AF33" s="43"/>
      <c r="AG33" s="43"/>
      <c r="AH33" s="43"/>
      <c r="AI33" s="47"/>
      <c r="AJ33" s="43"/>
      <c r="AK33" s="43"/>
      <c r="AL33" s="43"/>
      <c r="AM33" s="131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</row>
    <row r="34" spans="1:55" s="137" customFormat="1" ht="46.5" customHeight="1">
      <c r="A34" s="120"/>
      <c r="B34" s="43"/>
      <c r="C34" s="43"/>
      <c r="D34" s="121"/>
      <c r="E34" s="121"/>
      <c r="F34" s="121"/>
      <c r="G34" s="145" t="s">
        <v>192</v>
      </c>
      <c r="H34" s="43"/>
      <c r="I34" s="43"/>
      <c r="J34" s="43" t="s">
        <v>159</v>
      </c>
      <c r="K34" s="43"/>
      <c r="L34" s="43">
        <v>99.22123</v>
      </c>
      <c r="M34" s="43">
        <v>99.22123</v>
      </c>
      <c r="N34" s="120"/>
      <c r="O34" s="43" t="s">
        <v>193</v>
      </c>
      <c r="P34" s="44">
        <v>43248</v>
      </c>
      <c r="Q34" s="43">
        <v>5</v>
      </c>
      <c r="R34" s="44">
        <v>43248</v>
      </c>
      <c r="S34" s="44">
        <v>43465</v>
      </c>
      <c r="T34" s="43"/>
      <c r="U34" s="45">
        <f t="shared" si="8"/>
        <v>99.22123</v>
      </c>
      <c r="V34" s="43"/>
      <c r="W34" s="43"/>
      <c r="X34" s="43">
        <v>99.22123</v>
      </c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</row>
    <row r="35" spans="1:55" s="137" customFormat="1" ht="46.5" customHeight="1">
      <c r="A35" s="120"/>
      <c r="B35" s="43"/>
      <c r="C35" s="43"/>
      <c r="D35" s="121"/>
      <c r="E35" s="121"/>
      <c r="F35" s="121"/>
      <c r="G35" s="145" t="s">
        <v>194</v>
      </c>
      <c r="H35" s="43"/>
      <c r="I35" s="43"/>
      <c r="J35" s="43" t="s">
        <v>159</v>
      </c>
      <c r="K35" s="43"/>
      <c r="L35" s="43">
        <v>47682</v>
      </c>
      <c r="M35" s="43">
        <v>47682</v>
      </c>
      <c r="N35" s="120"/>
      <c r="O35" s="43" t="s">
        <v>195</v>
      </c>
      <c r="P35" s="44">
        <v>43441</v>
      </c>
      <c r="Q35" s="43"/>
      <c r="R35" s="44">
        <v>43441</v>
      </c>
      <c r="S35" s="44">
        <v>43465</v>
      </c>
      <c r="T35" s="43"/>
      <c r="U35" s="45">
        <f t="shared" si="8"/>
        <v>47.6819</v>
      </c>
      <c r="V35" s="43">
        <v>39.0992</v>
      </c>
      <c r="W35" s="43">
        <v>8.582699999999999</v>
      </c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</row>
    <row r="36" spans="1:55" s="181" customFormat="1" ht="46.5" customHeight="1">
      <c r="A36" s="163"/>
      <c r="B36" s="164"/>
      <c r="C36" s="164"/>
      <c r="D36" s="165"/>
      <c r="E36" s="165"/>
      <c r="F36" s="165"/>
      <c r="G36" s="166" t="s">
        <v>197</v>
      </c>
      <c r="H36" s="164"/>
      <c r="I36" s="164"/>
      <c r="J36" s="43" t="s">
        <v>159</v>
      </c>
      <c r="K36" s="164"/>
      <c r="L36" s="129">
        <v>98</v>
      </c>
      <c r="M36" s="129">
        <v>98</v>
      </c>
      <c r="N36" s="163"/>
      <c r="O36" s="164" t="s">
        <v>198</v>
      </c>
      <c r="P36" s="167">
        <v>43403</v>
      </c>
      <c r="Q36" s="164">
        <v>5</v>
      </c>
      <c r="R36" s="167">
        <v>43403</v>
      </c>
      <c r="S36" s="167">
        <v>43403</v>
      </c>
      <c r="T36" s="164"/>
      <c r="U36" s="45">
        <f t="shared" si="8"/>
        <v>98</v>
      </c>
      <c r="V36" s="164"/>
      <c r="W36" s="164"/>
      <c r="X36" s="164">
        <v>98</v>
      </c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</row>
    <row r="37" spans="1:55" s="127" customFormat="1" ht="57" customHeight="1">
      <c r="A37" s="120">
        <v>4</v>
      </c>
      <c r="B37" s="120"/>
      <c r="C37" s="120"/>
      <c r="D37" s="171" t="s">
        <v>199</v>
      </c>
      <c r="E37" s="171"/>
      <c r="F37" s="171"/>
      <c r="G37" s="138" t="s">
        <v>200</v>
      </c>
      <c r="H37" s="120" t="s">
        <v>177</v>
      </c>
      <c r="I37" s="120">
        <v>2500</v>
      </c>
      <c r="J37" s="120" t="s">
        <v>77</v>
      </c>
      <c r="K37" s="120" t="s">
        <v>139</v>
      </c>
      <c r="L37" s="172">
        <v>1999.99898</v>
      </c>
      <c r="M37" s="172">
        <v>1999.99898</v>
      </c>
      <c r="N37" s="172">
        <f>L37-M37</f>
        <v>0</v>
      </c>
      <c r="O37" s="120" t="s">
        <v>201</v>
      </c>
      <c r="P37" s="173">
        <v>43314</v>
      </c>
      <c r="Q37" s="120">
        <v>60</v>
      </c>
      <c r="R37" s="173">
        <v>43314</v>
      </c>
      <c r="S37" s="173">
        <v>43373</v>
      </c>
      <c r="T37" s="120"/>
      <c r="U37" s="174">
        <f t="shared" si="8"/>
        <v>1999.99898</v>
      </c>
      <c r="V37" s="175"/>
      <c r="W37" s="120"/>
      <c r="X37" s="172">
        <v>1999.99898</v>
      </c>
      <c r="Y37" s="120"/>
      <c r="Z37" s="120"/>
      <c r="AA37" s="120"/>
      <c r="AB37" s="124"/>
      <c r="AC37" s="120"/>
      <c r="AD37" s="120"/>
      <c r="AE37" s="120"/>
      <c r="AF37" s="120"/>
      <c r="AG37" s="120"/>
      <c r="AH37" s="120"/>
      <c r="AI37" s="125"/>
      <c r="AJ37" s="120"/>
      <c r="AK37" s="120"/>
      <c r="AL37" s="120"/>
      <c r="AM37" s="126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</row>
    <row r="38" spans="1:55" s="127" customFormat="1" ht="46.5" customHeight="1">
      <c r="A38" s="120">
        <v>5</v>
      </c>
      <c r="B38" s="120"/>
      <c r="C38" s="120"/>
      <c r="D38" s="121" t="s">
        <v>202</v>
      </c>
      <c r="E38" s="121"/>
      <c r="F38" s="121"/>
      <c r="G38" s="171" t="s">
        <v>203</v>
      </c>
      <c r="H38" s="120" t="s">
        <v>138</v>
      </c>
      <c r="I38" s="120">
        <v>920</v>
      </c>
      <c r="J38" s="120" t="s">
        <v>77</v>
      </c>
      <c r="K38" s="120" t="s">
        <v>139</v>
      </c>
      <c r="L38" s="172">
        <f>L39+L40+L41+L42+L43+L44+L45+L46</f>
        <v>2285.97788</v>
      </c>
      <c r="M38" s="172">
        <f>M39+M42+M43+M44+M45+M46+M40+M41+M47+M48+M49+M50</f>
        <v>1923.9607999999998</v>
      </c>
      <c r="N38" s="172">
        <f>N39+N40+N41+N42+N43+N44+N45+N46</f>
        <v>521.2920799999999</v>
      </c>
      <c r="O38" s="120"/>
      <c r="P38" s="173">
        <f>P39+P40+P41+P42+P43+P44+P45+P46</f>
        <v>346104</v>
      </c>
      <c r="Q38" s="120">
        <f>Q39+Q40+Q41+Q42+Q43+Q44+Q45+Q46</f>
        <v>165</v>
      </c>
      <c r="R38" s="173"/>
      <c r="S38" s="173"/>
      <c r="T38" s="120"/>
      <c r="U38" s="45">
        <f>SUM(U39:U53)</f>
        <v>2000.0000000000002</v>
      </c>
      <c r="V38" s="120">
        <f>V39+V40+V41+V42+V43+V44+V45+V46</f>
        <v>0</v>
      </c>
      <c r="W38" s="120">
        <f>W39+W40+W41+W42+W43+W44+W45+W46</f>
        <v>0</v>
      </c>
      <c r="X38" s="45">
        <f>SUM(X39:X53)</f>
        <v>2000</v>
      </c>
      <c r="Y38" s="45">
        <f>SUM(Y39:Y53)</f>
        <v>150</v>
      </c>
      <c r="Z38" s="120">
        <f>Z39+Z40+Z41+Z42+Z43+Z51</f>
        <v>0</v>
      </c>
      <c r="AA38" s="120">
        <f>AA39+AA40+AA41+AA42+AA43+AA51</f>
        <v>0</v>
      </c>
      <c r="AB38" s="124"/>
      <c r="AC38" s="120"/>
      <c r="AD38" s="120"/>
      <c r="AE38" s="120"/>
      <c r="AF38" s="120"/>
      <c r="AG38" s="120"/>
      <c r="AH38" s="120"/>
      <c r="AI38" s="125"/>
      <c r="AJ38" s="120"/>
      <c r="AK38" s="120"/>
      <c r="AL38" s="120"/>
      <c r="AM38" s="126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</row>
    <row r="39" spans="1:55" ht="46.5" customHeight="1">
      <c r="A39" s="120"/>
      <c r="B39" s="43"/>
      <c r="C39" s="43"/>
      <c r="D39" s="121"/>
      <c r="E39" s="121"/>
      <c r="F39" s="121"/>
      <c r="G39" s="176" t="s">
        <v>204</v>
      </c>
      <c r="H39" s="43"/>
      <c r="I39" s="43"/>
      <c r="J39" s="43" t="s">
        <v>77</v>
      </c>
      <c r="K39" s="43"/>
      <c r="L39" s="43">
        <v>98.496</v>
      </c>
      <c r="M39" s="43">
        <v>98.496</v>
      </c>
      <c r="N39" s="132">
        <v>0</v>
      </c>
      <c r="O39" s="43" t="s">
        <v>205</v>
      </c>
      <c r="P39" s="44">
        <v>43196</v>
      </c>
      <c r="Q39" s="43">
        <v>5</v>
      </c>
      <c r="R39" s="44">
        <v>43238</v>
      </c>
      <c r="S39" s="44">
        <v>43243</v>
      </c>
      <c r="T39" s="43"/>
      <c r="U39" s="45">
        <f aca="true" t="shared" si="9" ref="U39:U50">V39+W39+X39+Y39+Z39+AA39</f>
        <v>98.496</v>
      </c>
      <c r="V39" s="43"/>
      <c r="W39" s="43"/>
      <c r="X39" s="43">
        <v>98.496</v>
      </c>
      <c r="Y39" s="43"/>
      <c r="Z39" s="43"/>
      <c r="AA39" s="43"/>
      <c r="AB39" s="46"/>
      <c r="AC39" s="43"/>
      <c r="AD39" s="43"/>
      <c r="AE39" s="43"/>
      <c r="AF39" s="43"/>
      <c r="AG39" s="43"/>
      <c r="AH39" s="43"/>
      <c r="AI39" s="47"/>
      <c r="AJ39" s="43"/>
      <c r="AK39" s="43"/>
      <c r="AL39" s="43"/>
      <c r="AM39" s="131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</row>
    <row r="40" spans="1:55" ht="46.5" customHeight="1">
      <c r="A40" s="120"/>
      <c r="B40" s="43"/>
      <c r="C40" s="43"/>
      <c r="D40" s="121"/>
      <c r="E40" s="121"/>
      <c r="F40" s="121"/>
      <c r="G40" s="176" t="s">
        <v>206</v>
      </c>
      <c r="H40" s="43"/>
      <c r="I40" s="43"/>
      <c r="J40" s="43" t="s">
        <v>77</v>
      </c>
      <c r="K40" s="43"/>
      <c r="L40" s="43">
        <v>56.842</v>
      </c>
      <c r="M40" s="43">
        <v>56.842</v>
      </c>
      <c r="N40" s="132">
        <v>0</v>
      </c>
      <c r="O40" s="43" t="s">
        <v>205</v>
      </c>
      <c r="P40" s="44">
        <v>43214</v>
      </c>
      <c r="Q40" s="43">
        <v>5</v>
      </c>
      <c r="R40" s="44">
        <v>43238</v>
      </c>
      <c r="S40" s="44">
        <v>43243</v>
      </c>
      <c r="T40" s="43"/>
      <c r="U40" s="45">
        <f t="shared" si="9"/>
        <v>56.842</v>
      </c>
      <c r="V40" s="43"/>
      <c r="W40" s="43"/>
      <c r="X40" s="43">
        <v>56.842</v>
      </c>
      <c r="Y40" s="43"/>
      <c r="Z40" s="43"/>
      <c r="AA40" s="43"/>
      <c r="AB40" s="46"/>
      <c r="AC40" s="43"/>
      <c r="AD40" s="43"/>
      <c r="AE40" s="43"/>
      <c r="AF40" s="43"/>
      <c r="AG40" s="43"/>
      <c r="AH40" s="43"/>
      <c r="AI40" s="47"/>
      <c r="AJ40" s="43"/>
      <c r="AK40" s="43"/>
      <c r="AL40" s="43"/>
      <c r="AM40" s="131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</row>
    <row r="41" spans="1:55" ht="46.5" customHeight="1">
      <c r="A41" s="120"/>
      <c r="B41" s="43"/>
      <c r="C41" s="43"/>
      <c r="D41" s="121"/>
      <c r="E41" s="121"/>
      <c r="F41" s="121"/>
      <c r="G41" s="176" t="s">
        <v>207</v>
      </c>
      <c r="H41" s="43"/>
      <c r="I41" s="43"/>
      <c r="J41" s="43" t="s">
        <v>77</v>
      </c>
      <c r="K41" s="43"/>
      <c r="L41" s="43">
        <v>1581.03</v>
      </c>
      <c r="M41" s="43">
        <v>1059.73792</v>
      </c>
      <c r="N41" s="132">
        <f aca="true" t="shared" si="10" ref="N41:N43">L41-M41</f>
        <v>521.2920799999999</v>
      </c>
      <c r="O41" s="43" t="s">
        <v>208</v>
      </c>
      <c r="P41" s="44">
        <v>43271</v>
      </c>
      <c r="Q41" s="177">
        <v>60</v>
      </c>
      <c r="R41" s="44">
        <v>43271</v>
      </c>
      <c r="S41" s="44">
        <v>43332</v>
      </c>
      <c r="T41" s="43" t="s">
        <v>209</v>
      </c>
      <c r="U41" s="45">
        <f t="shared" si="9"/>
        <v>1059.73792</v>
      </c>
      <c r="V41" s="43"/>
      <c r="W41" s="43"/>
      <c r="X41" s="43">
        <v>1059.73792</v>
      </c>
      <c r="Y41" s="43"/>
      <c r="Z41" s="43"/>
      <c r="AA41" s="43"/>
      <c r="AB41" s="46"/>
      <c r="AC41" s="43"/>
      <c r="AD41" s="43"/>
      <c r="AE41" s="43"/>
      <c r="AF41" s="43"/>
      <c r="AG41" s="43"/>
      <c r="AH41" s="43"/>
      <c r="AI41" s="47"/>
      <c r="AJ41" s="43"/>
      <c r="AK41" s="43"/>
      <c r="AL41" s="43"/>
      <c r="AM41" s="131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</row>
    <row r="42" spans="1:55" ht="46.5" customHeight="1">
      <c r="A42" s="120"/>
      <c r="B42" s="43"/>
      <c r="C42" s="43"/>
      <c r="D42" s="121"/>
      <c r="E42" s="121"/>
      <c r="F42" s="121"/>
      <c r="G42" s="176" t="s">
        <v>210</v>
      </c>
      <c r="H42" s="43"/>
      <c r="I42" s="43"/>
      <c r="J42" s="43" t="s">
        <v>77</v>
      </c>
      <c r="K42" s="43"/>
      <c r="L42" s="43">
        <v>90.81</v>
      </c>
      <c r="M42" s="43">
        <v>90.81</v>
      </c>
      <c r="N42" s="132">
        <f t="shared" si="10"/>
        <v>0</v>
      </c>
      <c r="O42" s="43" t="s">
        <v>211</v>
      </c>
      <c r="P42" s="44">
        <v>43273</v>
      </c>
      <c r="Q42" s="43">
        <v>5</v>
      </c>
      <c r="R42" s="44">
        <v>43273</v>
      </c>
      <c r="S42" s="44">
        <v>43278</v>
      </c>
      <c r="T42" s="43"/>
      <c r="U42" s="45">
        <f t="shared" si="9"/>
        <v>90.81</v>
      </c>
      <c r="V42" s="43"/>
      <c r="W42" s="43"/>
      <c r="X42" s="132">
        <v>90.81</v>
      </c>
      <c r="Y42" s="43"/>
      <c r="Z42" s="43"/>
      <c r="AA42" s="43"/>
      <c r="AB42" s="46"/>
      <c r="AC42" s="43"/>
      <c r="AD42" s="43"/>
      <c r="AE42" s="43"/>
      <c r="AF42" s="43"/>
      <c r="AG42" s="43"/>
      <c r="AH42" s="43"/>
      <c r="AI42" s="47"/>
      <c r="AJ42" s="43"/>
      <c r="AK42" s="43"/>
      <c r="AL42" s="43"/>
      <c r="AM42" s="131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</row>
    <row r="43" spans="1:55" ht="46.5" customHeight="1">
      <c r="A43" s="120"/>
      <c r="B43" s="43"/>
      <c r="C43" s="43"/>
      <c r="D43" s="121"/>
      <c r="E43" s="121"/>
      <c r="F43" s="121"/>
      <c r="G43" s="176" t="s">
        <v>212</v>
      </c>
      <c r="H43" s="43"/>
      <c r="I43" s="43"/>
      <c r="J43" s="43" t="s">
        <v>77</v>
      </c>
      <c r="K43" s="43"/>
      <c r="L43" s="43">
        <v>99</v>
      </c>
      <c r="M43" s="43">
        <v>99</v>
      </c>
      <c r="N43" s="132">
        <f t="shared" si="10"/>
        <v>0</v>
      </c>
      <c r="O43" s="43" t="s">
        <v>213</v>
      </c>
      <c r="P43" s="44">
        <v>43273</v>
      </c>
      <c r="Q43" s="43">
        <v>20</v>
      </c>
      <c r="R43" s="44">
        <v>43274</v>
      </c>
      <c r="S43" s="44">
        <v>43294</v>
      </c>
      <c r="T43" s="43"/>
      <c r="U43" s="45">
        <f t="shared" si="9"/>
        <v>99</v>
      </c>
      <c r="V43" s="43"/>
      <c r="W43" s="43"/>
      <c r="X43" s="132">
        <v>99</v>
      </c>
      <c r="Y43" s="43"/>
      <c r="Z43" s="43"/>
      <c r="AA43" s="43"/>
      <c r="AB43" s="46"/>
      <c r="AC43" s="43"/>
      <c r="AD43" s="43"/>
      <c r="AE43" s="43"/>
      <c r="AF43" s="43"/>
      <c r="AG43" s="43"/>
      <c r="AH43" s="43"/>
      <c r="AI43" s="47"/>
      <c r="AJ43" s="43"/>
      <c r="AK43" s="43"/>
      <c r="AL43" s="43"/>
      <c r="AM43" s="131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</row>
    <row r="44" spans="1:55" ht="46.5" customHeight="1">
      <c r="A44" s="120"/>
      <c r="B44" s="43"/>
      <c r="C44" s="43"/>
      <c r="D44" s="121"/>
      <c r="E44" s="121"/>
      <c r="F44" s="121"/>
      <c r="G44" s="176" t="s">
        <v>214</v>
      </c>
      <c r="H44" s="43"/>
      <c r="I44" s="43"/>
      <c r="J44" s="43" t="s">
        <v>77</v>
      </c>
      <c r="K44" s="43"/>
      <c r="L44" s="43">
        <v>62.8</v>
      </c>
      <c r="M44" s="43">
        <v>62.8</v>
      </c>
      <c r="N44" s="132">
        <v>0</v>
      </c>
      <c r="O44" s="43" t="s">
        <v>215</v>
      </c>
      <c r="P44" s="44">
        <v>43306</v>
      </c>
      <c r="Q44" s="43">
        <v>10</v>
      </c>
      <c r="R44" s="44">
        <v>43306</v>
      </c>
      <c r="S44" s="44">
        <v>43318</v>
      </c>
      <c r="T44" s="43"/>
      <c r="U44" s="45">
        <f t="shared" si="9"/>
        <v>62.8</v>
      </c>
      <c r="V44" s="43"/>
      <c r="W44" s="43"/>
      <c r="X44" s="132">
        <v>62.8</v>
      </c>
      <c r="Y44" s="43"/>
      <c r="Z44" s="43"/>
      <c r="AA44" s="43"/>
      <c r="AB44" s="46"/>
      <c r="AC44" s="43"/>
      <c r="AD44" s="43"/>
      <c r="AE44" s="43"/>
      <c r="AF44" s="43"/>
      <c r="AG44" s="43"/>
      <c r="AH44" s="43"/>
      <c r="AI44" s="47"/>
      <c r="AJ44" s="43"/>
      <c r="AK44" s="43"/>
      <c r="AL44" s="43"/>
      <c r="AM44" s="131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</row>
    <row r="45" spans="1:55" ht="46.5" customHeight="1">
      <c r="A45" s="120"/>
      <c r="B45" s="43"/>
      <c r="C45" s="43"/>
      <c r="D45" s="121"/>
      <c r="E45" s="121"/>
      <c r="F45" s="121"/>
      <c r="G45" s="176" t="s">
        <v>216</v>
      </c>
      <c r="H45" s="43"/>
      <c r="I45" s="43"/>
      <c r="J45" s="43" t="s">
        <v>77</v>
      </c>
      <c r="K45" s="43"/>
      <c r="L45" s="43">
        <v>99</v>
      </c>
      <c r="M45" s="43">
        <v>99</v>
      </c>
      <c r="N45" s="132">
        <v>0</v>
      </c>
      <c r="O45" s="43" t="s">
        <v>217</v>
      </c>
      <c r="P45" s="44">
        <v>43291</v>
      </c>
      <c r="Q45" s="177">
        <v>10</v>
      </c>
      <c r="R45" s="44">
        <v>43291</v>
      </c>
      <c r="S45" s="44">
        <v>43302</v>
      </c>
      <c r="T45" s="43"/>
      <c r="U45" s="45">
        <f t="shared" si="9"/>
        <v>99</v>
      </c>
      <c r="V45" s="43"/>
      <c r="W45" s="43"/>
      <c r="X45" s="132">
        <v>99</v>
      </c>
      <c r="Y45" s="176"/>
      <c r="Z45" s="43"/>
      <c r="AA45" s="43"/>
      <c r="AB45" s="46"/>
      <c r="AC45" s="43"/>
      <c r="AD45" s="43"/>
      <c r="AE45" s="43"/>
      <c r="AF45" s="43"/>
      <c r="AG45" s="43"/>
      <c r="AH45" s="43"/>
      <c r="AI45" s="47"/>
      <c r="AJ45" s="43"/>
      <c r="AK45" s="43"/>
      <c r="AL45" s="43"/>
      <c r="AM45" s="131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</row>
    <row r="46" spans="1:55" ht="46.5" customHeight="1">
      <c r="A46" s="120"/>
      <c r="B46" s="43"/>
      <c r="C46" s="43"/>
      <c r="D46" s="121"/>
      <c r="E46" s="121"/>
      <c r="F46" s="121"/>
      <c r="G46" s="176" t="s">
        <v>218</v>
      </c>
      <c r="H46" s="43"/>
      <c r="I46" s="43"/>
      <c r="J46" s="43" t="s">
        <v>77</v>
      </c>
      <c r="K46" s="43"/>
      <c r="L46" s="43">
        <v>197.99988</v>
      </c>
      <c r="M46" s="43">
        <v>197.99988</v>
      </c>
      <c r="N46" s="132">
        <v>0</v>
      </c>
      <c r="O46" s="43" t="s">
        <v>219</v>
      </c>
      <c r="P46" s="44">
        <v>43280</v>
      </c>
      <c r="Q46" s="177">
        <v>50</v>
      </c>
      <c r="R46" s="44">
        <v>43281</v>
      </c>
      <c r="S46" s="44">
        <v>43332</v>
      </c>
      <c r="T46" s="43"/>
      <c r="U46" s="45">
        <f t="shared" si="9"/>
        <v>197.99988</v>
      </c>
      <c r="V46" s="43"/>
      <c r="W46" s="43"/>
      <c r="X46" s="132">
        <v>197.99988</v>
      </c>
      <c r="Y46" s="176"/>
      <c r="Z46" s="43"/>
      <c r="AA46" s="43"/>
      <c r="AB46" s="46"/>
      <c r="AC46" s="43"/>
      <c r="AD46" s="43"/>
      <c r="AE46" s="43"/>
      <c r="AF46" s="43"/>
      <c r="AG46" s="43"/>
      <c r="AH46" s="43"/>
      <c r="AI46" s="47"/>
      <c r="AJ46" s="43"/>
      <c r="AK46" s="43"/>
      <c r="AL46" s="43"/>
      <c r="AM46" s="131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</row>
    <row r="47" spans="1:55" ht="46.5" customHeight="1">
      <c r="A47" s="120"/>
      <c r="B47" s="43"/>
      <c r="C47" s="43"/>
      <c r="D47" s="121"/>
      <c r="E47" s="121"/>
      <c r="F47" s="121"/>
      <c r="G47" s="176" t="s">
        <v>220</v>
      </c>
      <c r="H47" s="43"/>
      <c r="I47" s="43"/>
      <c r="J47" s="43" t="s">
        <v>77</v>
      </c>
      <c r="K47" s="43"/>
      <c r="L47" s="43">
        <v>80</v>
      </c>
      <c r="M47" s="43">
        <v>80</v>
      </c>
      <c r="N47" s="132">
        <v>0</v>
      </c>
      <c r="O47" s="43" t="s">
        <v>221</v>
      </c>
      <c r="P47" s="44">
        <v>43350</v>
      </c>
      <c r="Q47" s="177">
        <v>10</v>
      </c>
      <c r="R47" s="44">
        <v>43350</v>
      </c>
      <c r="S47" s="44">
        <v>43360</v>
      </c>
      <c r="T47" s="43"/>
      <c r="U47" s="45">
        <f t="shared" si="9"/>
        <v>80</v>
      </c>
      <c r="V47" s="43"/>
      <c r="W47" s="43"/>
      <c r="X47" s="132">
        <v>80</v>
      </c>
      <c r="Y47" s="176"/>
      <c r="Z47" s="43"/>
      <c r="AA47" s="43"/>
      <c r="AB47" s="46"/>
      <c r="AC47" s="43"/>
      <c r="AD47" s="43"/>
      <c r="AE47" s="43"/>
      <c r="AF47" s="43"/>
      <c r="AG47" s="43"/>
      <c r="AH47" s="43"/>
      <c r="AI47" s="47"/>
      <c r="AJ47" s="43"/>
      <c r="AK47" s="43"/>
      <c r="AL47" s="43"/>
      <c r="AM47" s="131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</row>
    <row r="48" spans="1:55" ht="46.5" customHeight="1">
      <c r="A48" s="120"/>
      <c r="B48" s="43"/>
      <c r="C48" s="43"/>
      <c r="D48" s="121"/>
      <c r="E48" s="121"/>
      <c r="F48" s="121"/>
      <c r="G48" s="176" t="s">
        <v>222</v>
      </c>
      <c r="H48" s="43"/>
      <c r="I48" s="43"/>
      <c r="J48" s="43" t="s">
        <v>77</v>
      </c>
      <c r="K48" s="43"/>
      <c r="L48" s="43">
        <v>2.86</v>
      </c>
      <c r="M48" s="43">
        <v>2.86</v>
      </c>
      <c r="N48" s="132">
        <v>0</v>
      </c>
      <c r="O48" s="43" t="s">
        <v>223</v>
      </c>
      <c r="P48" s="44">
        <v>43346</v>
      </c>
      <c r="Q48" s="177">
        <v>10</v>
      </c>
      <c r="R48" s="44">
        <v>43347</v>
      </c>
      <c r="S48" s="44">
        <v>43357</v>
      </c>
      <c r="T48" s="43"/>
      <c r="U48" s="45">
        <f t="shared" si="9"/>
        <v>2.86</v>
      </c>
      <c r="V48" s="43"/>
      <c r="W48" s="43"/>
      <c r="X48" s="132">
        <v>2.86</v>
      </c>
      <c r="Y48" s="176"/>
      <c r="Z48" s="43"/>
      <c r="AA48" s="43"/>
      <c r="AB48" s="46"/>
      <c r="AC48" s="43"/>
      <c r="AD48" s="43"/>
      <c r="AE48" s="43"/>
      <c r="AF48" s="43"/>
      <c r="AG48" s="43"/>
      <c r="AH48" s="43"/>
      <c r="AI48" s="47"/>
      <c r="AJ48" s="43"/>
      <c r="AK48" s="43"/>
      <c r="AL48" s="43"/>
      <c r="AM48" s="131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</row>
    <row r="49" spans="1:55" ht="46.5" customHeight="1">
      <c r="A49" s="120"/>
      <c r="B49" s="43"/>
      <c r="C49" s="43"/>
      <c r="D49" s="121"/>
      <c r="E49" s="121"/>
      <c r="F49" s="121"/>
      <c r="G49" s="176" t="s">
        <v>224</v>
      </c>
      <c r="H49" s="43"/>
      <c r="I49" s="43"/>
      <c r="J49" s="43" t="s">
        <v>77</v>
      </c>
      <c r="K49" s="43"/>
      <c r="L49" s="43">
        <v>2.635</v>
      </c>
      <c r="M49" s="43">
        <v>2.635</v>
      </c>
      <c r="N49" s="132">
        <f aca="true" t="shared" si="11" ref="N49:N50">L49-M49</f>
        <v>0</v>
      </c>
      <c r="O49" s="43" t="s">
        <v>225</v>
      </c>
      <c r="P49" s="44">
        <v>43304</v>
      </c>
      <c r="Q49" s="177">
        <v>1</v>
      </c>
      <c r="R49" s="44">
        <v>43304</v>
      </c>
      <c r="S49" s="44">
        <v>43304</v>
      </c>
      <c r="T49" s="43"/>
      <c r="U49" s="45">
        <f t="shared" si="9"/>
        <v>2.635</v>
      </c>
      <c r="V49" s="43"/>
      <c r="W49" s="43"/>
      <c r="X49" s="132">
        <v>2.635</v>
      </c>
      <c r="Y49" s="176"/>
      <c r="Z49" s="43"/>
      <c r="AA49" s="43"/>
      <c r="AB49" s="46"/>
      <c r="AC49" s="43"/>
      <c r="AD49" s="43"/>
      <c r="AE49" s="43"/>
      <c r="AF49" s="43"/>
      <c r="AG49" s="43"/>
      <c r="AH49" s="43"/>
      <c r="AI49" s="47"/>
      <c r="AJ49" s="43"/>
      <c r="AK49" s="43"/>
      <c r="AL49" s="43"/>
      <c r="AM49" s="131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</row>
    <row r="50" spans="1:55" ht="46.5" customHeight="1">
      <c r="A50" s="120"/>
      <c r="B50" s="43"/>
      <c r="C50" s="43"/>
      <c r="D50" s="121"/>
      <c r="E50" s="121"/>
      <c r="F50" s="121"/>
      <c r="G50" s="176" t="s">
        <v>226</v>
      </c>
      <c r="H50" s="43"/>
      <c r="I50" s="43"/>
      <c r="J50" s="43" t="s">
        <v>77</v>
      </c>
      <c r="K50" s="43"/>
      <c r="L50" s="43">
        <v>73.78</v>
      </c>
      <c r="M50" s="43">
        <v>73.78</v>
      </c>
      <c r="N50" s="132">
        <f t="shared" si="11"/>
        <v>0</v>
      </c>
      <c r="O50" s="43" t="s">
        <v>221</v>
      </c>
      <c r="P50" s="44">
        <v>43313</v>
      </c>
      <c r="Q50" s="177">
        <v>10</v>
      </c>
      <c r="R50" s="44">
        <v>43313</v>
      </c>
      <c r="S50" s="44">
        <v>43322</v>
      </c>
      <c r="T50" s="43"/>
      <c r="U50" s="45">
        <f t="shared" si="9"/>
        <v>73.78</v>
      </c>
      <c r="V50" s="43"/>
      <c r="W50" s="43"/>
      <c r="X50" s="132">
        <v>73.78</v>
      </c>
      <c r="Y50" s="176"/>
      <c r="Z50" s="43"/>
      <c r="AA50" s="43"/>
      <c r="AB50" s="46"/>
      <c r="AC50" s="43"/>
      <c r="AD50" s="43"/>
      <c r="AE50" s="43"/>
      <c r="AF50" s="43"/>
      <c r="AG50" s="43"/>
      <c r="AH50" s="43"/>
      <c r="AI50" s="47"/>
      <c r="AJ50" s="43"/>
      <c r="AK50" s="43"/>
      <c r="AL50" s="43"/>
      <c r="AM50" s="131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</row>
    <row r="51" spans="1:55" ht="46.5" customHeight="1">
      <c r="A51" s="120"/>
      <c r="B51" s="43"/>
      <c r="C51" s="43"/>
      <c r="D51" s="121"/>
      <c r="E51" s="121"/>
      <c r="F51" s="121"/>
      <c r="G51" s="43" t="s">
        <v>227</v>
      </c>
      <c r="H51" s="43"/>
      <c r="I51" s="43"/>
      <c r="J51" s="43" t="s">
        <v>159</v>
      </c>
      <c r="K51" s="43"/>
      <c r="L51" s="43"/>
      <c r="M51" s="43"/>
      <c r="N51" s="132"/>
      <c r="O51" s="43" t="s">
        <v>221</v>
      </c>
      <c r="P51" s="43" t="s">
        <v>184</v>
      </c>
      <c r="Q51" s="43"/>
      <c r="R51" s="43"/>
      <c r="S51" s="43"/>
      <c r="T51" s="43"/>
      <c r="U51" s="45"/>
      <c r="V51" s="43"/>
      <c r="W51" s="43"/>
      <c r="X51" s="132"/>
      <c r="Y51" s="43">
        <v>150</v>
      </c>
      <c r="Z51" s="43"/>
      <c r="AA51" s="43"/>
      <c r="AB51" s="46"/>
      <c r="AC51" s="43"/>
      <c r="AD51" s="43"/>
      <c r="AE51" s="43"/>
      <c r="AF51" s="43"/>
      <c r="AG51" s="43"/>
      <c r="AH51" s="43"/>
      <c r="AI51" s="47"/>
      <c r="AJ51" s="43"/>
      <c r="AK51" s="43"/>
      <c r="AL51" s="43"/>
      <c r="AM51" s="131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</row>
    <row r="52" spans="1:55" ht="46.5" customHeight="1">
      <c r="A52" s="120"/>
      <c r="B52" s="43"/>
      <c r="C52" s="43"/>
      <c r="D52" s="121"/>
      <c r="E52" s="121"/>
      <c r="F52" s="121"/>
      <c r="G52" s="43" t="s">
        <v>228</v>
      </c>
      <c r="H52" s="43" t="s">
        <v>138</v>
      </c>
      <c r="I52" s="43"/>
      <c r="J52" s="43" t="s">
        <v>159</v>
      </c>
      <c r="K52" s="43"/>
      <c r="L52" s="43">
        <v>24.87442</v>
      </c>
      <c r="M52" s="43">
        <v>24.87442</v>
      </c>
      <c r="N52" s="132"/>
      <c r="O52" s="43" t="s">
        <v>229</v>
      </c>
      <c r="P52" s="44">
        <v>43405</v>
      </c>
      <c r="Q52" s="43">
        <v>5</v>
      </c>
      <c r="R52" s="43" t="s">
        <v>230</v>
      </c>
      <c r="S52" s="43" t="s">
        <v>231</v>
      </c>
      <c r="T52" s="43"/>
      <c r="U52" s="45">
        <f aca="true" t="shared" si="12" ref="U52:U53">V52+W52+X52+Y52+Z52+AA52</f>
        <v>24.87442</v>
      </c>
      <c r="V52" s="43"/>
      <c r="W52" s="43"/>
      <c r="X52" s="132">
        <v>24.87442</v>
      </c>
      <c r="Y52" s="43"/>
      <c r="Z52" s="43"/>
      <c r="AA52" s="43"/>
      <c r="AB52" s="46"/>
      <c r="AC52" s="43"/>
      <c r="AD52" s="43"/>
      <c r="AE52" s="43"/>
      <c r="AF52" s="43"/>
      <c r="AG52" s="43"/>
      <c r="AH52" s="43"/>
      <c r="AI52" s="47"/>
      <c r="AJ52" s="43"/>
      <c r="AK52" s="43"/>
      <c r="AL52" s="43"/>
      <c r="AM52" s="131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</row>
    <row r="53" spans="1:55" s="137" customFormat="1" ht="46.5" customHeight="1">
      <c r="A53" s="120"/>
      <c r="B53" s="43"/>
      <c r="C53" s="43"/>
      <c r="D53" s="121"/>
      <c r="E53" s="121"/>
      <c r="F53" s="121"/>
      <c r="G53" s="43" t="s">
        <v>232</v>
      </c>
      <c r="H53" s="43" t="s">
        <v>138</v>
      </c>
      <c r="I53" s="43"/>
      <c r="J53" s="43" t="s">
        <v>159</v>
      </c>
      <c r="K53" s="43"/>
      <c r="L53" s="43">
        <v>51.16478</v>
      </c>
      <c r="M53" s="43">
        <v>51.16478</v>
      </c>
      <c r="N53" s="132"/>
      <c r="O53" s="43" t="s">
        <v>233</v>
      </c>
      <c r="P53" s="43" t="s">
        <v>234</v>
      </c>
      <c r="Q53" s="43" t="s">
        <v>235</v>
      </c>
      <c r="R53" s="43" t="s">
        <v>234</v>
      </c>
      <c r="S53" s="43" t="s">
        <v>236</v>
      </c>
      <c r="T53" s="43"/>
      <c r="U53" s="45">
        <f t="shared" si="12"/>
        <v>51.16478</v>
      </c>
      <c r="V53" s="43"/>
      <c r="W53" s="43"/>
      <c r="X53" s="132">
        <v>51.16478</v>
      </c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</row>
    <row r="54" spans="1:55" ht="46.5" customHeight="1">
      <c r="A54" s="89" t="s">
        <v>84</v>
      </c>
      <c r="B54" s="89"/>
      <c r="C54" s="90">
        <f>COUNTA(C6:C9)</f>
        <v>0</v>
      </c>
      <c r="D54" s="90">
        <f>COUNTA(D6,D37,D38)</f>
        <v>3</v>
      </c>
      <c r="E54" s="90"/>
      <c r="F54" s="90"/>
      <c r="G54" s="90">
        <f>COUNTA(G6,G23,G26,G38,G37)</f>
        <v>5</v>
      </c>
      <c r="H54" s="90">
        <f>COUNTA(H6:H51)</f>
        <v>5</v>
      </c>
      <c r="I54" s="90">
        <f>SUM(I6:I51)</f>
        <v>43220</v>
      </c>
      <c r="J54" s="90">
        <f>COUNTA(J6:J51)</f>
        <v>45</v>
      </c>
      <c r="K54" s="90">
        <f>COUNTA(K6:K51)</f>
        <v>21</v>
      </c>
      <c r="L54" s="90">
        <f>L6+L23+L26+L37+L38</f>
        <v>22837.380025000002</v>
      </c>
      <c r="M54" s="90">
        <f>M6+M23+M26+M37+M38</f>
        <v>20546.40635</v>
      </c>
      <c r="N54" s="90">
        <f>N6+N23+N26+N37+N38</f>
        <v>2338.0386849999995</v>
      </c>
      <c r="O54" s="90"/>
      <c r="P54" s="90"/>
      <c r="Q54" s="90"/>
      <c r="R54" s="90"/>
      <c r="S54" s="90"/>
      <c r="T54" s="90"/>
      <c r="U54" s="90">
        <f>U6+U23+U26+U37+U38</f>
        <v>20001.075279999997</v>
      </c>
      <c r="V54" s="90">
        <f>V6+V23+V26+V37+V38</f>
        <v>8629.44325</v>
      </c>
      <c r="W54" s="90">
        <f>W6+W23+W26+W37+W38</f>
        <v>1894.26782</v>
      </c>
      <c r="X54" s="90">
        <f>X6+X23+X26+X37+X38</f>
        <v>9477.36421</v>
      </c>
      <c r="Y54" s="90">
        <f>Y6+Y23+Y26+Y37+Y38</f>
        <v>1950</v>
      </c>
      <c r="Z54" s="90">
        <f>Z6+Z23+Z26+Z37+Z38</f>
        <v>0</v>
      </c>
      <c r="AA54" s="90">
        <f>SUM(AA6:AA9)</f>
        <v>0</v>
      </c>
      <c r="AB54" s="90">
        <f>SUM(AB6:AB9)</f>
        <v>0</v>
      </c>
      <c r="AC54" s="90">
        <f>SUM(AC6:AC9)</f>
        <v>0</v>
      </c>
      <c r="AD54" s="90">
        <f>SUM(AD6:AD9)</f>
        <v>0</v>
      </c>
      <c r="AE54" s="90">
        <f>SUM(AE6:AE9)</f>
        <v>0</v>
      </c>
      <c r="AF54" s="90">
        <f>SUM(AF6:AF9)</f>
        <v>0</v>
      </c>
      <c r="AG54" s="90">
        <f>SUM(AG6:AG9)</f>
        <v>0</v>
      </c>
      <c r="AH54" s="90">
        <f>SUM(AH6:AH9)</f>
        <v>0</v>
      </c>
      <c r="AI54" s="90" t="e">
        <f>SUM(AI6:AI9)</f>
        <v>#DIV/0!</v>
      </c>
      <c r="AJ54" s="90">
        <f>COUNTA(AJ6:AJ9)</f>
        <v>1</v>
      </c>
      <c r="AK54" s="90">
        <f>COUNTA("#ссыл!")</f>
        <v>1</v>
      </c>
      <c r="AL54" s="90">
        <f>COUNTA("#ссыл!")</f>
        <v>1</v>
      </c>
      <c r="AM54" s="90">
        <f>SUM(AM6:AM9)</f>
        <v>100</v>
      </c>
      <c r="AN54" s="90">
        <f>COUNTA("#ссыл!")</f>
        <v>1</v>
      </c>
      <c r="AO54" s="90">
        <f>COUNTA(AO6:AO9)</f>
        <v>0</v>
      </c>
      <c r="AP54" s="90">
        <f>SUM(AP6:AP9)</f>
        <v>0</v>
      </c>
      <c r="AQ54" s="90">
        <f>COUNTA(AQ6:AQ9)</f>
        <v>0</v>
      </c>
      <c r="AR54" s="90">
        <f>COUNTA(AR6:AR9)</f>
        <v>0</v>
      </c>
      <c r="AS54" s="90">
        <f>COUNTA(AS6:AS9)</f>
        <v>0</v>
      </c>
      <c r="AT54" s="90">
        <f>COUNTA(AT6:AT9)</f>
        <v>0</v>
      </c>
      <c r="AU54" s="90">
        <f>COUNTA(AU6:AU9)</f>
        <v>0</v>
      </c>
      <c r="AV54" s="90">
        <f>COUNTA(AV6:AV9)</f>
        <v>0</v>
      </c>
      <c r="AW54" s="90">
        <f>COUNTA(AW6:AW9)</f>
        <v>0</v>
      </c>
      <c r="AX54" s="90">
        <f>COUNTA(AX6:AX9)</f>
        <v>0</v>
      </c>
      <c r="AY54" s="90">
        <f>COUNTA(AY6:AY9)</f>
        <v>0</v>
      </c>
      <c r="AZ54" s="90">
        <f>COUNTA(AZ6:AZ9)</f>
        <v>0</v>
      </c>
      <c r="BA54" s="90">
        <f>COUNTA(BA6:BA9)</f>
        <v>0</v>
      </c>
      <c r="BB54" s="90">
        <f>COUNTA(BB6:BB9)</f>
        <v>0</v>
      </c>
      <c r="BC54" s="90">
        <f>COUNTA(BC6:BC9)</f>
        <v>0</v>
      </c>
    </row>
    <row r="58" spans="22:24" ht="16.5" customHeight="1">
      <c r="V58" s="182">
        <f>V54+W54+Дворы!R12+Дворы!S12</f>
        <v>11770.901450000001</v>
      </c>
      <c r="X58" s="92">
        <f>X54+Дворы!T12</f>
        <v>10004.35786</v>
      </c>
    </row>
    <row r="60" spans="22:24" ht="16.5" customHeight="1">
      <c r="V60" s="94">
        <f>V58+M27</f>
        <v>14021.555730000002</v>
      </c>
      <c r="X60" s="91">
        <f>X58+M29</f>
        <v>12620.00464</v>
      </c>
    </row>
    <row r="61" spans="12:13" ht="16.5" customHeight="1">
      <c r="L61" s="92">
        <f>L6+L23+L26+Дворы!I12</f>
        <v>20325.587195000004</v>
      </c>
      <c r="M61" s="92">
        <f>L61-N6-N43</f>
        <v>19811.194850000003</v>
      </c>
    </row>
    <row r="63" ht="16.5" customHeight="1">
      <c r="W63" s="91">
        <f>V54+W54</f>
        <v>10523.711070000001</v>
      </c>
    </row>
    <row r="65" ht="16.5" customHeight="1">
      <c r="W65" s="91">
        <v>867.5</v>
      </c>
    </row>
    <row r="67" ht="16.5" customHeight="1">
      <c r="W67" s="91">
        <f>W63+W65+Дворы!R12+Дворы!S12</f>
        <v>12638.401450000001</v>
      </c>
    </row>
  </sheetData>
  <sheetProtection selectLockedCells="1" selectUnlockedCells="1"/>
  <mergeCells count="47">
    <mergeCell ref="A1:BC1"/>
    <mergeCell ref="A2:A4"/>
    <mergeCell ref="B2:B4"/>
    <mergeCell ref="C2:C4"/>
    <mergeCell ref="D2:D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AA2"/>
    <mergeCell ref="AB2:AD2"/>
    <mergeCell ref="AE2:AI3"/>
    <mergeCell ref="AJ2:AM2"/>
    <mergeCell ref="AN2:AR3"/>
    <mergeCell ref="AS2:AU3"/>
    <mergeCell ref="AV2:AX3"/>
    <mergeCell ref="AY2:AZ3"/>
    <mergeCell ref="BA2:BC3"/>
    <mergeCell ref="U3:U4"/>
    <mergeCell ref="V3:AA3"/>
    <mergeCell ref="AB3:AB4"/>
    <mergeCell ref="AC3:AD3"/>
    <mergeCell ref="AJ3:AK3"/>
    <mergeCell ref="AL3:AM3"/>
    <mergeCell ref="A6:A22"/>
    <mergeCell ref="B6:B14"/>
    <mergeCell ref="D6:D22"/>
    <mergeCell ref="E6:E8"/>
    <mergeCell ref="A23:A25"/>
    <mergeCell ref="B23:B25"/>
    <mergeCell ref="D23:D25"/>
    <mergeCell ref="A26:A32"/>
    <mergeCell ref="B26:B30"/>
    <mergeCell ref="D26:D32"/>
    <mergeCell ref="A38:A51"/>
    <mergeCell ref="D38:D51"/>
    <mergeCell ref="A54:B54"/>
  </mergeCells>
  <printOptions/>
  <pageMargins left="0.40069444444444446" right="0.23958333333333334" top="0.7458333333333333" bottom="0.5256944444444445" header="0.48055555555555557" footer="0.2604166666666667"/>
  <pageSetup horizontalDpi="300" verticalDpi="300" orientation="landscape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G27" sqref="G27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Ерёмычева Татьяна Леонидовна</dc:creator>
  <cp:keywords/>
  <dc:description/>
  <cp:lastModifiedBy/>
  <cp:lastPrinted>2019-01-14T05:16:54Z</cp:lastPrinted>
  <dcterms:created xsi:type="dcterms:W3CDTF">2018-03-14T10:53:29Z</dcterms:created>
  <dcterms:modified xsi:type="dcterms:W3CDTF">2019-02-05T04:50:31Z</dcterms:modified>
  <cp:category/>
  <cp:version/>
  <cp:contentType/>
  <cp:contentStatus/>
  <cp:revision>98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